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8.xml" ContentType="application/vnd.openxmlformats-officedocument.drawing+xml"/>
  <Override PartName="/xl/drawings/drawing27.xml" ContentType="application/vnd.openxmlformats-officedocument.drawing+xml"/>
  <Override PartName="/xl/charts/chart12.xml" ContentType="application/vnd.openxmlformats-officedocument.drawingml.chart+xml"/>
  <Override PartName="/xl/charts/chart11.xml" ContentType="application/vnd.openxmlformats-officedocument.drawingml.chart+xml"/>
  <Override PartName="/xl/drawings/drawing20.xml" ContentType="application/vnd.openxmlformats-officedocument.drawing+xml"/>
  <Override PartName="/xl/drawings/drawing19.xml" ContentType="application/vnd.openxmlformats-officedocument.drawing+xml"/>
  <Override PartName="/xl/charts/chart10.xml" ContentType="application/vnd.openxmlformats-officedocument.drawingml.chart+xml"/>
  <Override PartName="/xl/charts/chart9.xml" ContentType="application/vnd.openxmlformats-officedocument.drawingml.chart+xml"/>
  <Override PartName="/xl/drawings/drawing18.xml" ContentType="application/vnd.openxmlformats-officedocument.drawing+xml"/>
  <Override PartName="/xl/drawings/drawing21.xml" ContentType="application/vnd.openxmlformats-officedocument.drawing+xml"/>
  <Override PartName="/xl/charts/chart13.xml" ContentType="application/vnd.openxmlformats-officedocument.drawingml.chart+xml"/>
  <Override PartName="/xl/drawings/drawing22.xml" ContentType="application/vnd.openxmlformats-officedocument.drawing+xml"/>
  <Override PartName="/xl/drawings/drawing26.xml" ContentType="application/vnd.openxmlformats-officedocument.drawing+xml"/>
  <Override PartName="/xl/charts/chart17.xml" ContentType="application/vnd.openxmlformats-officedocument.drawingml.chart+xml"/>
  <Override PartName="/xl/drawings/drawing25.xml" ContentType="application/vnd.openxmlformats-officedocument.drawing+xml"/>
  <Override PartName="/xl/charts/chart16.xml" ContentType="application/vnd.openxmlformats-officedocument.drawingml.chart+xml"/>
  <Override PartName="/xl/drawings/drawing24.xml" ContentType="application/vnd.openxmlformats-officedocument.drawing+xml"/>
  <Override PartName="/xl/charts/chart15.xml" ContentType="application/vnd.openxmlformats-officedocument.drawingml.chart+xml"/>
  <Override PartName="/xl/drawings/drawing23.xml" ContentType="application/vnd.openxmlformats-officedocument.drawing+xml"/>
  <Override PartName="/xl/charts/chart14.xml" ContentType="application/vnd.openxmlformats-officedocument.drawingml.chart+xml"/>
  <Override PartName="/xl/charts/chart8.xml" ContentType="application/vnd.openxmlformats-officedocument.drawingml.chart+xml"/>
  <Override PartName="/xl/worksheets/sheet1.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17.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5.xml" ContentType="application/vnd.openxmlformats-officedocument.drawing+xml"/>
  <Override PartName="/xl/drawings/drawing3.xml" ContentType="application/vnd.openxmlformats-officedocument.drawing+xml"/>
  <Override PartName="/xl/drawings/drawing14.xml" ContentType="application/vnd.openxmlformats-officedocument.drawing+xml"/>
  <Override PartName="/xl/charts/chart4.xml" ContentType="application/vnd.openxmlformats-officedocument.drawingml.chart+xml"/>
  <Override PartName="/xl/drawings/drawing15.xml" ContentType="application/vnd.openxmlformats-officedocument.drawing+xml"/>
  <Override PartName="/xl/drawings/drawing13.xml" ContentType="application/vnd.openxmlformats-officedocument.drawing+xml"/>
  <Override PartName="/xl/drawings/drawing12.xml" ContentType="application/vnd.openxmlformats-officedocument.drawing+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xml"/>
  <Override PartName="/xl/drawings/drawing8.xml" ContentType="application/vnd.openxmlformats-officedocument.drawing+xml"/>
  <Override PartName="/xl/drawings/drawing11.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16.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queryTables/queryTable2.xml" ContentType="application/vnd.openxmlformats-officedocument.spreadsheetml.queryTable+xml"/>
  <Override PartName="/xl/tables/table2.xml" ContentType="application/vnd.openxmlformats-officedocument.spreadsheetml.table+xml"/>
  <Override PartName="/xl/queryTables/queryTable1.xml" ContentType="application/vnd.openxmlformats-officedocument.spreadsheetml.queryTable+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1.xml" ContentType="application/vnd.openxmlformats-officedocument.spreadsheetml.externalLink+xml"/>
  <Override PartName="/xl/connections.xml" ContentType="application/vnd.openxmlformats-officedocument.spreadsheetml.connection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5" yWindow="3450" windowWidth="21240" windowHeight="6495" tabRatio="945" activeTab="12"/>
  </bookViews>
  <sheets>
    <sheet name="غلاف" sheetId="11" r:id="rId1"/>
    <sheet name="تقديم " sheetId="64" r:id="rId2"/>
    <sheet name="نبذة " sheetId="65" r:id="rId3"/>
    <sheet name="المحتويات" sheetId="58" r:id="rId4"/>
    <sheet name="المحتويات 2" sheetId="92" r:id="rId5"/>
    <sheet name="السكان" sheetId="66" r:id="rId6"/>
    <sheet name="1" sheetId="26" r:id="rId7"/>
    <sheet name="2" sheetId="24" r:id="rId8"/>
    <sheet name="3" sheetId="32" r:id="rId9"/>
    <sheet name="الزواج والطلاق" sheetId="67" r:id="rId10"/>
    <sheet name="4" sheetId="42" r:id="rId11"/>
    <sheet name="5" sheetId="43" r:id="rId12"/>
    <sheet name="6" sheetId="78" r:id="rId13"/>
    <sheet name="7" sheetId="44" r:id="rId14"/>
    <sheet name="8" sheetId="13" r:id="rId15"/>
    <sheet name="9" sheetId="35" r:id="rId16"/>
    <sheet name="10" sheetId="36" r:id="rId17"/>
    <sheet name="11" sheetId="4" r:id="rId18"/>
    <sheet name="12" sheetId="80" r:id="rId19"/>
    <sheet name="13" sheetId="38" r:id="rId20"/>
    <sheet name="14" sheetId="76" r:id="rId21"/>
    <sheet name="15" sheetId="2" r:id="rId22"/>
    <sheet name="16" sheetId="5" r:id="rId23"/>
    <sheet name="17" sheetId="54" r:id="rId24"/>
    <sheet name="18" sheetId="83" r:id="rId25"/>
    <sheet name="19" sheetId="55" r:id="rId26"/>
    <sheet name="المواليد والوفيات" sheetId="68" r:id="rId27"/>
    <sheet name="20" sheetId="84" r:id="rId28"/>
    <sheet name="21" sheetId="85" r:id="rId29"/>
    <sheet name="22" sheetId="86" r:id="rId30"/>
    <sheet name="23" sheetId="87" r:id="rId31"/>
    <sheet name="24" sheetId="88" r:id="rId32"/>
    <sheet name="25" sheetId="89" r:id="rId33"/>
    <sheet name="26" sheetId="90" r:id="rId34"/>
    <sheet name="27" sheetId="91" r:id="rId35"/>
  </sheets>
  <externalReferences>
    <externalReference r:id="rId36"/>
  </externalReferences>
  <definedNames>
    <definedName name="Default__XLS_TAB_24" localSheetId="16" hidden="1">'10'!#REF!</definedName>
    <definedName name="Default__XLS_TAB_24" localSheetId="17" hidden="1">'11'!#REF!</definedName>
    <definedName name="Default__XLS_TAB_24" localSheetId="27" hidden="1">'20'!#REF!</definedName>
    <definedName name="Default__XLS_TAB_24" localSheetId="28" hidden="1">'21'!#REF!</definedName>
    <definedName name="Default__XLS_TAB_24" localSheetId="31" hidden="1">'24'!#REF!</definedName>
    <definedName name="Default__XLS_TAB_24" localSheetId="32" hidden="1">'25'!#REF!</definedName>
    <definedName name="Default__XLS_TAB_24" localSheetId="33" hidden="1">'26'!#REF!</definedName>
    <definedName name="Default__XLS_TAB_24" localSheetId="34" hidden="1">'27'!#REF!</definedName>
    <definedName name="Default__XLS_TAB_24" localSheetId="10" hidden="1">'4'!#REF!</definedName>
    <definedName name="Default__XLS_TAB_24" localSheetId="11" hidden="1">'5'!#REF!</definedName>
    <definedName name="Default__XLS_TAB_24" localSheetId="13" hidden="1">'7'!#REF!</definedName>
    <definedName name="Default__XLS_TAB_26_2" localSheetId="21" hidden="1">'15'!$F$10:$F$18</definedName>
    <definedName name="Default__XLS_TAB_27_1" localSheetId="23" hidden="1">'17'!$J$12:$J$22</definedName>
    <definedName name="Default__XLS_TAB_27_1" localSheetId="24" hidden="1">'18'!$D$11:$D$21</definedName>
    <definedName name="Default__XLS_TAB_27_1" localSheetId="25" hidden="1">'19'!$J$12:$J$22</definedName>
    <definedName name="Default__XLS_TAB_6" localSheetId="27" hidden="1">'20'!$A$10:$K$19</definedName>
    <definedName name="Default__XLS_TAB_6" localSheetId="28" hidden="1">'21'!$A$10:$J$16</definedName>
    <definedName name="Default__XLS_TAB_6" localSheetId="31" hidden="1">'24'!$A$11:$K$20</definedName>
    <definedName name="Default__XLS_TAB_6" localSheetId="32" hidden="1">'25'!$A$10:$H$16</definedName>
    <definedName name="Default__XLS_TAB_6" localSheetId="33" hidden="1">'26'!$A$10:$H$16</definedName>
    <definedName name="Default__XLS_TAB_6" localSheetId="34" hidden="1">'27'!$A$11:$K$19</definedName>
    <definedName name="Default__XLS_TAB_6" localSheetId="10" hidden="1">'4'!$A$10:$H$19</definedName>
    <definedName name="Default__XLS_TAB_6" localSheetId="11" hidden="1">'5'!$A$10:$H$19</definedName>
    <definedName name="_xlnm.Print_Area" localSheetId="6">'1'!$A$1:$K$36</definedName>
    <definedName name="_xlnm.Print_Area" localSheetId="16">'10'!$A$1:$F$16</definedName>
    <definedName name="_xlnm.Print_Area" localSheetId="17">'11'!$A$1:$G$44</definedName>
    <definedName name="_xlnm.Print_Area" localSheetId="18">'12'!$A$1:$L$21</definedName>
    <definedName name="_xlnm.Print_Area" localSheetId="19">'13'!$A$1:$N$21</definedName>
    <definedName name="_xlnm.Print_Area" localSheetId="20">'14'!$A$1:$N$20</definedName>
    <definedName name="_xlnm.Print_Area" localSheetId="21">'15'!$A$1:$G$50</definedName>
    <definedName name="_xlnm.Print_Area" localSheetId="22">'16'!$A$1:$L$46</definedName>
    <definedName name="_xlnm.Print_Area" localSheetId="23">'17'!$A$1:$N$52</definedName>
    <definedName name="_xlnm.Print_Area" localSheetId="24">'18'!$A$1:$N$22</definedName>
    <definedName name="_xlnm.Print_Area" localSheetId="25">'19'!$A$1:$N$54</definedName>
    <definedName name="_xlnm.Print_Area" localSheetId="7">'2'!$A$1:$F$39</definedName>
    <definedName name="_xlnm.Print_Area" localSheetId="27">'20'!$A$1:$K$51</definedName>
    <definedName name="_xlnm.Print_Area" localSheetId="28">'21'!$A$1:$J$47</definedName>
    <definedName name="_xlnm.Print_Area" localSheetId="29">'22'!$A$1:$H$50</definedName>
    <definedName name="_xlnm.Print_Area" localSheetId="30">'23'!$A$1:$K$47</definedName>
    <definedName name="_xlnm.Print_Area" localSheetId="31">'24'!$A$1:$K$52</definedName>
    <definedName name="_xlnm.Print_Area" localSheetId="32">'25'!$A$1:$H$16</definedName>
    <definedName name="_xlnm.Print_Area" localSheetId="33">'26'!$A$1:$H$16</definedName>
    <definedName name="_xlnm.Print_Area" localSheetId="34">'27'!$A$1:$K$19</definedName>
    <definedName name="_xlnm.Print_Area" localSheetId="8">'3'!$A$1:$F$38</definedName>
    <definedName name="_xlnm.Print_Area" localSheetId="10">'4'!$A$1:$H$19</definedName>
    <definedName name="_xlnm.Print_Area" localSheetId="11">'5'!$A$1:$H$19</definedName>
    <definedName name="_xlnm.Print_Area" localSheetId="12">'6'!$A$1:$L$21</definedName>
    <definedName name="_xlnm.Print_Area" localSheetId="13">'7'!$A$1:$F$16</definedName>
    <definedName name="_xlnm.Print_Area" localSheetId="14">'8'!$A$1:$I$20</definedName>
    <definedName name="_xlnm.Print_Area" localSheetId="15">'9'!$A$1:$K$42</definedName>
    <definedName name="_xlnm.Print_Area" localSheetId="9">'الزواج والطلاق'!$A$1:$K$14</definedName>
    <definedName name="_xlnm.Print_Area" localSheetId="5">السكان!$A$1:$K$17</definedName>
    <definedName name="_xlnm.Print_Area" localSheetId="3">المحتويات!$A$1:$D$33</definedName>
    <definedName name="_xlnm.Print_Area" localSheetId="4">'المحتويات 2'!$A$1:$D$21</definedName>
    <definedName name="_xlnm.Print_Area" localSheetId="26">'المواليد والوفيات'!$A$1:$K$16</definedName>
    <definedName name="_xlnm.Print_Area" localSheetId="1">'تقديم '!$A$1:$K$9</definedName>
    <definedName name="_xlnm.Print_Area" localSheetId="0">غلاف!$A$1:$G$29</definedName>
    <definedName name="_xlnm.Print_Area" localSheetId="2">'نبذة '!$A$1:$K$9</definedName>
    <definedName name="_xlnm.Print_Titles" localSheetId="6">'1'!$1:$1</definedName>
    <definedName name="_xlnm.Print_Titles" localSheetId="17">'11'!$1:$1</definedName>
    <definedName name="_xlnm.Print_Titles" localSheetId="19">'13'!$1:$2</definedName>
    <definedName name="_xlnm.Print_Titles" localSheetId="20">'14'!$1:$1</definedName>
    <definedName name="_xlnm.Print_Titles" localSheetId="21">'15'!$1:$1</definedName>
    <definedName name="_xlnm.Print_Titles" localSheetId="22">'16'!$1:$1</definedName>
    <definedName name="_xlnm.Print_Titles" localSheetId="23">'17'!$1:$1</definedName>
    <definedName name="_xlnm.Print_Titles" localSheetId="25">'19'!$1:$1</definedName>
    <definedName name="_xlnm.Print_Titles" localSheetId="7">'2'!$1:$1</definedName>
    <definedName name="_xlnm.Print_Titles" localSheetId="27">'20'!$1:$1</definedName>
    <definedName name="_xlnm.Print_Titles" localSheetId="28">'21'!$1:$1</definedName>
    <definedName name="_xlnm.Print_Titles" localSheetId="29">'22'!$1:$1</definedName>
    <definedName name="_xlnm.Print_Titles" localSheetId="30">'23'!$1:$1</definedName>
    <definedName name="_xlnm.Print_Titles" localSheetId="31">'24'!$1:$1</definedName>
    <definedName name="_xlnm.Print_Titles" localSheetId="8">'3'!$1:$1</definedName>
    <definedName name="_xlnm.Print_Titles" localSheetId="14">'8'!$1:$1</definedName>
    <definedName name="_xlnm.Print_Titles" localSheetId="15">'9'!$1:$1</definedName>
    <definedName name="_xlnm.Print_Titles" localSheetId="3">المحتويات!$1:$3</definedName>
    <definedName name="_xlnm.Print_Titles" localSheetId="4">'المحتويات 2'!$1:$3</definedName>
  </definedNames>
  <calcPr calcId="145621"/>
</workbook>
</file>

<file path=xl/calcChain.xml><?xml version="1.0" encoding="utf-8"?>
<calcChain xmlns="http://schemas.openxmlformats.org/spreadsheetml/2006/main">
  <c r="F19" i="43" l="1"/>
  <c r="C18" i="26" l="1"/>
  <c r="D18" i="26"/>
  <c r="E18" i="26"/>
  <c r="F18" i="26"/>
  <c r="G18" i="26"/>
  <c r="H18" i="26"/>
  <c r="I18" i="26"/>
  <c r="J18" i="26"/>
  <c r="B18" i="26"/>
  <c r="Q27" i="5" l="1"/>
  <c r="P26" i="5"/>
  <c r="J23" i="2"/>
  <c r="J15" i="2"/>
  <c r="J16" i="2"/>
  <c r="J17" i="2"/>
  <c r="J18" i="2"/>
  <c r="J19" i="2"/>
  <c r="J20" i="2"/>
  <c r="J21" i="2"/>
  <c r="J22" i="2"/>
  <c r="J14" i="2"/>
  <c r="J18" i="4"/>
  <c r="G11" i="87" l="1"/>
  <c r="G12" i="87"/>
  <c r="G13" i="87"/>
  <c r="G14" i="87"/>
  <c r="G15" i="87"/>
  <c r="G16" i="87"/>
  <c r="G17" i="87"/>
  <c r="G18" i="87"/>
  <c r="K10" i="5" l="1"/>
  <c r="F19" i="2"/>
  <c r="B20" i="35"/>
  <c r="J10" i="35"/>
  <c r="H20" i="76"/>
  <c r="I19" i="76" s="1"/>
  <c r="L19" i="76"/>
  <c r="F20" i="76"/>
  <c r="G19" i="76"/>
  <c r="J19" i="76"/>
  <c r="J20" i="76"/>
  <c r="K19" i="76"/>
  <c r="D20" i="76"/>
  <c r="E19" i="76" s="1"/>
  <c r="B20" i="76"/>
  <c r="C19" i="76"/>
  <c r="K18" i="5" l="1"/>
  <c r="K17" i="5"/>
  <c r="K16" i="5"/>
  <c r="K15" i="5"/>
  <c r="K14" i="5"/>
  <c r="K13" i="5"/>
  <c r="K12" i="5"/>
  <c r="K11" i="5"/>
  <c r="K19" i="5"/>
  <c r="J20" i="5"/>
  <c r="K20" i="5" l="1"/>
  <c r="D22" i="83"/>
  <c r="F17" i="2"/>
  <c r="F18" i="2" l="1"/>
  <c r="K13" i="78"/>
  <c r="K14" i="78"/>
  <c r="D21" i="38" l="1"/>
  <c r="E16" i="89" l="1"/>
  <c r="F16" i="85"/>
  <c r="J19" i="35" l="1"/>
  <c r="D10" i="86" l="1"/>
  <c r="D18" i="86" s="1"/>
  <c r="C18" i="86"/>
  <c r="B18" i="86"/>
  <c r="D17" i="86"/>
  <c r="D16" i="86"/>
  <c r="D15" i="86"/>
  <c r="D14" i="86"/>
  <c r="D13" i="86"/>
  <c r="D12" i="86"/>
  <c r="D11" i="86"/>
  <c r="C16" i="85"/>
  <c r="B16" i="85"/>
  <c r="D15" i="85"/>
  <c r="D14" i="85"/>
  <c r="D13" i="85"/>
  <c r="D12" i="85"/>
  <c r="D11" i="85"/>
  <c r="D10" i="85"/>
  <c r="E15" i="85" l="1"/>
  <c r="D16" i="85"/>
  <c r="B21" i="78"/>
  <c r="C21" i="78"/>
  <c r="D21" i="78"/>
  <c r="E21" i="78"/>
  <c r="F21" i="78"/>
  <c r="G21" i="78"/>
  <c r="H21" i="78"/>
  <c r="I21" i="78"/>
  <c r="J21" i="78"/>
  <c r="B19" i="2"/>
  <c r="E12" i="85" l="1"/>
  <c r="E16" i="85"/>
  <c r="E13" i="85"/>
  <c r="E11" i="85"/>
  <c r="E14" i="85"/>
  <c r="E10" i="85"/>
  <c r="F16" i="89"/>
  <c r="I11" i="88" l="1"/>
  <c r="B21" i="38" l="1"/>
  <c r="L15" i="76" l="1"/>
  <c r="L11" i="76"/>
  <c r="L12" i="76"/>
  <c r="L13" i="76"/>
  <c r="L14" i="76"/>
  <c r="L16" i="76"/>
  <c r="L17" i="76"/>
  <c r="L18" i="76"/>
  <c r="L20" i="76" s="1"/>
  <c r="M19" i="76" s="1"/>
  <c r="I20" i="5"/>
  <c r="Q26" i="5" s="1"/>
  <c r="H11" i="91"/>
  <c r="I11" i="91"/>
  <c r="H12" i="91"/>
  <c r="J12" i="91" s="1"/>
  <c r="I12" i="91"/>
  <c r="H13" i="91"/>
  <c r="I13" i="91"/>
  <c r="H14" i="91"/>
  <c r="I14" i="91"/>
  <c r="H15" i="91"/>
  <c r="I15" i="91"/>
  <c r="H16" i="91"/>
  <c r="I16" i="91"/>
  <c r="H17" i="91"/>
  <c r="I17" i="91"/>
  <c r="H18" i="91"/>
  <c r="I18" i="91"/>
  <c r="G11" i="91"/>
  <c r="G12" i="91"/>
  <c r="G13" i="91"/>
  <c r="G14" i="91"/>
  <c r="G15" i="91"/>
  <c r="G16" i="91"/>
  <c r="G17" i="91"/>
  <c r="G18" i="91"/>
  <c r="F19" i="91"/>
  <c r="E19" i="91"/>
  <c r="D11" i="91"/>
  <c r="D12" i="91"/>
  <c r="D13" i="91"/>
  <c r="D14" i="91"/>
  <c r="D15" i="91"/>
  <c r="D16" i="91"/>
  <c r="D17" i="91"/>
  <c r="D18" i="91"/>
  <c r="C19" i="91"/>
  <c r="B19" i="91"/>
  <c r="G10" i="90"/>
  <c r="G11" i="90"/>
  <c r="G12" i="90"/>
  <c r="G13" i="90"/>
  <c r="G14" i="90"/>
  <c r="G15" i="90"/>
  <c r="F16" i="90"/>
  <c r="E16" i="90"/>
  <c r="D10" i="90"/>
  <c r="D11" i="90"/>
  <c r="D12" i="90"/>
  <c r="D13" i="90"/>
  <c r="D16" i="90" s="1"/>
  <c r="D14" i="90"/>
  <c r="D15" i="90"/>
  <c r="C16" i="90"/>
  <c r="B16" i="90"/>
  <c r="G10" i="89"/>
  <c r="G11" i="89"/>
  <c r="G12" i="89"/>
  <c r="G13" i="89"/>
  <c r="G14" i="89"/>
  <c r="G15" i="89"/>
  <c r="D10" i="89"/>
  <c r="D11" i="89"/>
  <c r="D16" i="89" s="1"/>
  <c r="D12" i="89"/>
  <c r="D13" i="89"/>
  <c r="D14" i="89"/>
  <c r="D15" i="89"/>
  <c r="C16" i="89"/>
  <c r="B16" i="89"/>
  <c r="N11" i="88"/>
  <c r="I12" i="88"/>
  <c r="N12" i="88" s="1"/>
  <c r="I13" i="88"/>
  <c r="I14" i="88"/>
  <c r="N14" i="88" s="1"/>
  <c r="I15" i="88"/>
  <c r="N15" i="88" s="1"/>
  <c r="I16" i="88"/>
  <c r="N16" i="88" s="1"/>
  <c r="I17" i="88"/>
  <c r="N17" i="88" s="1"/>
  <c r="I18" i="88"/>
  <c r="N18" i="88" s="1"/>
  <c r="I19" i="88"/>
  <c r="N19" i="88" s="1"/>
  <c r="H11" i="88"/>
  <c r="M11" i="88" s="1"/>
  <c r="H12" i="88"/>
  <c r="H13" i="88"/>
  <c r="M13" i="88" s="1"/>
  <c r="H14" i="88"/>
  <c r="M14" i="88" s="1"/>
  <c r="H15" i="88"/>
  <c r="M15" i="88" s="1"/>
  <c r="H16" i="88"/>
  <c r="M16" i="88" s="1"/>
  <c r="H17" i="88"/>
  <c r="M17" i="88" s="1"/>
  <c r="H18" i="88"/>
  <c r="M18" i="88" s="1"/>
  <c r="H19" i="88"/>
  <c r="M19" i="88" s="1"/>
  <c r="G11" i="88"/>
  <c r="G12" i="88"/>
  <c r="G13" i="88"/>
  <c r="G14" i="88"/>
  <c r="G15" i="88"/>
  <c r="G16" i="88"/>
  <c r="G17" i="88"/>
  <c r="G18" i="88"/>
  <c r="G19" i="88"/>
  <c r="F20" i="88"/>
  <c r="E20" i="88"/>
  <c r="D11" i="88"/>
  <c r="D12" i="88"/>
  <c r="D13" i="88"/>
  <c r="D14" i="88"/>
  <c r="D15" i="88"/>
  <c r="D16" i="88"/>
  <c r="D17" i="88"/>
  <c r="D18" i="88"/>
  <c r="D19" i="88"/>
  <c r="C20" i="88"/>
  <c r="B20" i="88"/>
  <c r="H11" i="87"/>
  <c r="I11" i="87"/>
  <c r="H12" i="87"/>
  <c r="I12" i="87"/>
  <c r="H13" i="87"/>
  <c r="I13" i="87"/>
  <c r="H14" i="87"/>
  <c r="I14" i="87"/>
  <c r="H15" i="87"/>
  <c r="I15" i="87"/>
  <c r="H16" i="87"/>
  <c r="I16" i="87"/>
  <c r="H17" i="87"/>
  <c r="I17" i="87"/>
  <c r="H18" i="87"/>
  <c r="I18" i="87"/>
  <c r="P11" i="87"/>
  <c r="P13" i="87"/>
  <c r="P14" i="87"/>
  <c r="P15" i="87"/>
  <c r="P16" i="87"/>
  <c r="P17" i="87"/>
  <c r="P18" i="87"/>
  <c r="F19" i="87"/>
  <c r="E19" i="87"/>
  <c r="D11" i="87"/>
  <c r="O11" i="87" s="1"/>
  <c r="D12" i="87"/>
  <c r="O12" i="87" s="1"/>
  <c r="D13" i="87"/>
  <c r="O13" i="87" s="1"/>
  <c r="D14" i="87"/>
  <c r="O14" i="87" s="1"/>
  <c r="D15" i="87"/>
  <c r="O15" i="87" s="1"/>
  <c r="D16" i="87"/>
  <c r="O16" i="87" s="1"/>
  <c r="D17" i="87"/>
  <c r="O17" i="87" s="1"/>
  <c r="D18" i="87"/>
  <c r="O18" i="87" s="1"/>
  <c r="C19" i="87"/>
  <c r="B19" i="87"/>
  <c r="G10" i="86"/>
  <c r="L10" i="86" s="1"/>
  <c r="G11" i="86"/>
  <c r="L11" i="86" s="1"/>
  <c r="G12" i="86"/>
  <c r="L12" i="86" s="1"/>
  <c r="G13" i="86"/>
  <c r="L13" i="86" s="1"/>
  <c r="G14" i="86"/>
  <c r="L14" i="86" s="1"/>
  <c r="G15" i="86"/>
  <c r="L15" i="86" s="1"/>
  <c r="G16" i="86"/>
  <c r="L16" i="86" s="1"/>
  <c r="G17" i="86"/>
  <c r="F18" i="86"/>
  <c r="E18" i="86"/>
  <c r="K10" i="86"/>
  <c r="K13" i="86"/>
  <c r="K15" i="86"/>
  <c r="K16" i="86"/>
  <c r="K17" i="86"/>
  <c r="K14" i="86"/>
  <c r="K12" i="86"/>
  <c r="L9" i="86"/>
  <c r="K9" i="86"/>
  <c r="H10" i="85"/>
  <c r="H11" i="85"/>
  <c r="M11" i="85" s="1"/>
  <c r="H12" i="85"/>
  <c r="M12" i="85" s="1"/>
  <c r="H13" i="85"/>
  <c r="M13" i="85" s="1"/>
  <c r="H14" i="85"/>
  <c r="M14" i="85" s="1"/>
  <c r="H15" i="85"/>
  <c r="M15" i="85" s="1"/>
  <c r="G16" i="85"/>
  <c r="I10" i="84"/>
  <c r="N10" i="84" s="1"/>
  <c r="I11" i="84"/>
  <c r="N11" i="84" s="1"/>
  <c r="I12" i="84"/>
  <c r="N12" i="84" s="1"/>
  <c r="I13" i="84"/>
  <c r="N13" i="84" s="1"/>
  <c r="I14" i="84"/>
  <c r="N14" i="84" s="1"/>
  <c r="I15" i="84"/>
  <c r="N15" i="84" s="1"/>
  <c r="I16" i="84"/>
  <c r="N16" i="84" s="1"/>
  <c r="I17" i="84"/>
  <c r="N17" i="84" s="1"/>
  <c r="I18" i="84"/>
  <c r="N18" i="84" s="1"/>
  <c r="H10" i="84"/>
  <c r="M10" i="84" s="1"/>
  <c r="H11" i="84"/>
  <c r="M11" i="84" s="1"/>
  <c r="H12" i="84"/>
  <c r="M12" i="84" s="1"/>
  <c r="H13" i="84"/>
  <c r="M13" i="84" s="1"/>
  <c r="H14" i="84"/>
  <c r="M14" i="84" s="1"/>
  <c r="H15" i="84"/>
  <c r="M15" i="84" s="1"/>
  <c r="H16" i="84"/>
  <c r="H17" i="84"/>
  <c r="M17" i="84" s="1"/>
  <c r="H18" i="84"/>
  <c r="M18" i="84" s="1"/>
  <c r="G10" i="84"/>
  <c r="G11" i="84"/>
  <c r="G12" i="84"/>
  <c r="G13" i="84"/>
  <c r="G14" i="84"/>
  <c r="G15" i="84"/>
  <c r="G16" i="84"/>
  <c r="G17" i="84"/>
  <c r="G18" i="84"/>
  <c r="F19" i="84"/>
  <c r="E19" i="84"/>
  <c r="D10" i="84"/>
  <c r="D11" i="84"/>
  <c r="D12" i="84"/>
  <c r="D13" i="84"/>
  <c r="D14" i="84"/>
  <c r="D15" i="84"/>
  <c r="D16" i="84"/>
  <c r="D17" i="84"/>
  <c r="D18" i="84"/>
  <c r="C19" i="84"/>
  <c r="B19" i="84"/>
  <c r="H13" i="13"/>
  <c r="D10" i="26"/>
  <c r="D11" i="26"/>
  <c r="D12" i="26"/>
  <c r="B41" i="26" s="1"/>
  <c r="D13" i="26"/>
  <c r="D14" i="26"/>
  <c r="D15" i="26"/>
  <c r="B44" i="26" s="1"/>
  <c r="D16" i="26"/>
  <c r="B45" i="26" s="1"/>
  <c r="D17" i="26"/>
  <c r="B46" i="26" s="1"/>
  <c r="J11" i="83"/>
  <c r="L11" i="83"/>
  <c r="J11" i="76"/>
  <c r="L11" i="38"/>
  <c r="J11" i="38"/>
  <c r="F15" i="2"/>
  <c r="F12" i="2"/>
  <c r="C16" i="4"/>
  <c r="F11" i="4"/>
  <c r="B16" i="36"/>
  <c r="C14" i="36" s="1"/>
  <c r="J15" i="35"/>
  <c r="O24" i="35" s="1"/>
  <c r="F20" i="35"/>
  <c r="P23" i="35" s="1"/>
  <c r="H10" i="13"/>
  <c r="M17" i="13" s="1"/>
  <c r="E16" i="13"/>
  <c r="N20" i="13" s="1"/>
  <c r="D16" i="44"/>
  <c r="E14" i="44" s="1"/>
  <c r="K12" i="78"/>
  <c r="D16" i="43"/>
  <c r="G12" i="43"/>
  <c r="D10" i="43"/>
  <c r="E19" i="43"/>
  <c r="E19" i="42"/>
  <c r="G10" i="42"/>
  <c r="D10" i="42"/>
  <c r="E18" i="32"/>
  <c r="B57" i="32" s="1"/>
  <c r="E11" i="32"/>
  <c r="B50" i="32" s="1"/>
  <c r="D22" i="32"/>
  <c r="D22" i="24"/>
  <c r="F21" i="38"/>
  <c r="G14" i="38" s="1"/>
  <c r="J21" i="83"/>
  <c r="J12" i="83"/>
  <c r="J13" i="83"/>
  <c r="J14" i="83"/>
  <c r="J15" i="83"/>
  <c r="J16" i="83"/>
  <c r="J17" i="83"/>
  <c r="J18" i="83"/>
  <c r="J19" i="83"/>
  <c r="J20" i="83"/>
  <c r="E15" i="83"/>
  <c r="F22" i="83"/>
  <c r="G16" i="83" s="1"/>
  <c r="H22" i="83"/>
  <c r="I11" i="83" s="1"/>
  <c r="B22" i="83"/>
  <c r="C20" i="83" s="1"/>
  <c r="L21" i="83"/>
  <c r="L20" i="83"/>
  <c r="L19" i="83"/>
  <c r="L18" i="83"/>
  <c r="L17" i="83"/>
  <c r="L16" i="83"/>
  <c r="L15" i="83"/>
  <c r="L14" i="83"/>
  <c r="L13" i="83"/>
  <c r="L12" i="83"/>
  <c r="J22" i="83"/>
  <c r="K21" i="83" s="1"/>
  <c r="E19" i="83"/>
  <c r="E20" i="83"/>
  <c r="G21" i="83"/>
  <c r="C14" i="83"/>
  <c r="C18" i="83"/>
  <c r="C21" i="83"/>
  <c r="G20" i="83"/>
  <c r="G15" i="83"/>
  <c r="G19" i="83"/>
  <c r="G18" i="83"/>
  <c r="C15" i="83"/>
  <c r="C19" i="83"/>
  <c r="C12" i="83"/>
  <c r="K17" i="83"/>
  <c r="K15" i="83"/>
  <c r="K11" i="83"/>
  <c r="K12" i="83"/>
  <c r="K14" i="83"/>
  <c r="K16" i="83"/>
  <c r="K20" i="83"/>
  <c r="E16" i="4"/>
  <c r="K19" i="78"/>
  <c r="K18" i="78"/>
  <c r="K17" i="78"/>
  <c r="K16" i="78"/>
  <c r="K15" i="78"/>
  <c r="D20" i="35"/>
  <c r="P21" i="35" s="1"/>
  <c r="C19" i="43"/>
  <c r="E11" i="24"/>
  <c r="B50" i="24" s="1"/>
  <c r="E12" i="24"/>
  <c r="B51" i="24" s="1"/>
  <c r="E13" i="24"/>
  <c r="B52" i="24" s="1"/>
  <c r="E14" i="24"/>
  <c r="B53" i="24" s="1"/>
  <c r="E15" i="24"/>
  <c r="B54" i="24" s="1"/>
  <c r="E16" i="24"/>
  <c r="B55" i="24" s="1"/>
  <c r="E17" i="24"/>
  <c r="E18" i="24"/>
  <c r="E19" i="24"/>
  <c r="B58" i="24" s="1"/>
  <c r="E20" i="24"/>
  <c r="B59" i="24" s="1"/>
  <c r="E21" i="24"/>
  <c r="B60" i="24" s="1"/>
  <c r="B22" i="24"/>
  <c r="C22" i="24"/>
  <c r="L12" i="38"/>
  <c r="L13" i="38"/>
  <c r="L14" i="38"/>
  <c r="L15" i="38"/>
  <c r="L16" i="38"/>
  <c r="L17" i="38"/>
  <c r="L18" i="38"/>
  <c r="L19" i="38"/>
  <c r="L20" i="38"/>
  <c r="C19" i="2"/>
  <c r="D19" i="2"/>
  <c r="E19" i="2"/>
  <c r="D16" i="4"/>
  <c r="B16" i="4"/>
  <c r="B23" i="54"/>
  <c r="E20" i="35"/>
  <c r="P22" i="35" s="1"/>
  <c r="D16" i="42"/>
  <c r="G16" i="42"/>
  <c r="G11" i="42"/>
  <c r="C22" i="32"/>
  <c r="B22" i="32"/>
  <c r="E12" i="32"/>
  <c r="B51" i="32" s="1"/>
  <c r="J12" i="76"/>
  <c r="J13" i="76"/>
  <c r="J14" i="76"/>
  <c r="J15" i="76"/>
  <c r="J16" i="76"/>
  <c r="J17" i="76"/>
  <c r="J18" i="76"/>
  <c r="J12" i="38"/>
  <c r="J13" i="38"/>
  <c r="J14" i="38"/>
  <c r="J15" i="38"/>
  <c r="J16" i="38"/>
  <c r="J17" i="38"/>
  <c r="J18" i="38"/>
  <c r="J19" i="38"/>
  <c r="J20" i="38"/>
  <c r="C11" i="38"/>
  <c r="F10" i="4"/>
  <c r="P19" i="35"/>
  <c r="C10" i="36"/>
  <c r="B16" i="44"/>
  <c r="C13" i="44" s="1"/>
  <c r="G18" i="43"/>
  <c r="G17" i="43"/>
  <c r="G16" i="43"/>
  <c r="G15" i="43"/>
  <c r="G14" i="43"/>
  <c r="G13" i="43"/>
  <c r="G11" i="43"/>
  <c r="G10" i="43"/>
  <c r="F19" i="42"/>
  <c r="G18" i="42"/>
  <c r="G17" i="42"/>
  <c r="G15" i="42"/>
  <c r="G14" i="42"/>
  <c r="G13" i="42"/>
  <c r="G12" i="42"/>
  <c r="C15" i="36"/>
  <c r="C13" i="36"/>
  <c r="C12" i="36"/>
  <c r="C11" i="36"/>
  <c r="E15" i="44"/>
  <c r="B16" i="13"/>
  <c r="N17" i="13" s="1"/>
  <c r="J21" i="80"/>
  <c r="I21" i="80"/>
  <c r="H21" i="80"/>
  <c r="G21" i="80"/>
  <c r="F21" i="80"/>
  <c r="E21" i="80"/>
  <c r="D21" i="80"/>
  <c r="C21" i="80"/>
  <c r="B21" i="80"/>
  <c r="K20" i="80"/>
  <c r="K19" i="80"/>
  <c r="K18" i="80"/>
  <c r="K17" i="80"/>
  <c r="K16" i="80"/>
  <c r="K15" i="80"/>
  <c r="K14" i="80"/>
  <c r="K13" i="80"/>
  <c r="K12" i="80"/>
  <c r="K20" i="78"/>
  <c r="D16" i="36"/>
  <c r="D18" i="43"/>
  <c r="D19" i="43" s="1"/>
  <c r="D17" i="43"/>
  <c r="D15" i="43"/>
  <c r="D14" i="43"/>
  <c r="D13" i="43"/>
  <c r="D12" i="43"/>
  <c r="D11" i="43"/>
  <c r="D18" i="42"/>
  <c r="D17" i="42"/>
  <c r="D15" i="42"/>
  <c r="D14" i="42"/>
  <c r="D13" i="42"/>
  <c r="D12" i="42"/>
  <c r="D11" i="42"/>
  <c r="E11" i="76"/>
  <c r="I14" i="76"/>
  <c r="G12" i="76"/>
  <c r="C13" i="76"/>
  <c r="B19" i="42"/>
  <c r="J10" i="26"/>
  <c r="G11" i="26"/>
  <c r="G12" i="26"/>
  <c r="C41" i="26" s="1"/>
  <c r="G13" i="26"/>
  <c r="C42" i="26" s="1"/>
  <c r="G14" i="26"/>
  <c r="C43" i="26" s="1"/>
  <c r="G15" i="26"/>
  <c r="C44" i="26" s="1"/>
  <c r="G16" i="26"/>
  <c r="G17" i="26"/>
  <c r="C46" i="26" s="1"/>
  <c r="G10" i="26"/>
  <c r="B42" i="26"/>
  <c r="B43" i="26"/>
  <c r="C19" i="42"/>
  <c r="J17" i="26"/>
  <c r="D46" i="26" s="1"/>
  <c r="J16" i="26"/>
  <c r="D45" i="26" s="1"/>
  <c r="J15" i="26"/>
  <c r="D44" i="26" s="1"/>
  <c r="J14" i="26"/>
  <c r="J13" i="26"/>
  <c r="D42" i="26" s="1"/>
  <c r="J12" i="26"/>
  <c r="J11" i="26"/>
  <c r="G18" i="38"/>
  <c r="C18" i="38"/>
  <c r="C19" i="38"/>
  <c r="H21" i="38"/>
  <c r="I12" i="38" s="1"/>
  <c r="E11" i="38"/>
  <c r="B19" i="43"/>
  <c r="E14" i="38"/>
  <c r="E15" i="38"/>
  <c r="E20" i="38"/>
  <c r="E18" i="38"/>
  <c r="E19" i="38"/>
  <c r="I19" i="38"/>
  <c r="E17" i="38"/>
  <c r="E16" i="38"/>
  <c r="E13" i="38"/>
  <c r="E12" i="38"/>
  <c r="D23" i="55"/>
  <c r="J12" i="55"/>
  <c r="K12" i="55"/>
  <c r="J13" i="55"/>
  <c r="K13" i="55"/>
  <c r="J14" i="55"/>
  <c r="K14" i="55"/>
  <c r="J15" i="55"/>
  <c r="K15" i="55"/>
  <c r="J16" i="55"/>
  <c r="K16" i="55"/>
  <c r="J17" i="55"/>
  <c r="K17" i="55"/>
  <c r="J18" i="55"/>
  <c r="K18" i="55"/>
  <c r="J19" i="55"/>
  <c r="K19" i="55"/>
  <c r="J20" i="55"/>
  <c r="K20" i="55"/>
  <c r="J21" i="55"/>
  <c r="K21" i="55"/>
  <c r="J22" i="55"/>
  <c r="K22" i="55"/>
  <c r="B23" i="55"/>
  <c r="C23" i="55"/>
  <c r="E23" i="55"/>
  <c r="F23" i="55"/>
  <c r="G23" i="55"/>
  <c r="H23" i="55"/>
  <c r="I23" i="55"/>
  <c r="F11" i="2"/>
  <c r="F13" i="2"/>
  <c r="F14" i="2"/>
  <c r="F16" i="2"/>
  <c r="F10" i="2"/>
  <c r="B20" i="5"/>
  <c r="Q19" i="5" s="1"/>
  <c r="C16" i="13"/>
  <c r="N18" i="13" s="1"/>
  <c r="D16" i="13"/>
  <c r="N19" i="13" s="1"/>
  <c r="F16" i="13"/>
  <c r="N21" i="13" s="1"/>
  <c r="G16" i="13"/>
  <c r="N22" i="13" s="1"/>
  <c r="C20" i="38"/>
  <c r="C17" i="38"/>
  <c r="C16" i="38"/>
  <c r="C15" i="38"/>
  <c r="C13" i="38"/>
  <c r="C12" i="38"/>
  <c r="D23" i="54"/>
  <c r="H20" i="5"/>
  <c r="Q25" i="5" s="1"/>
  <c r="F20" i="5"/>
  <c r="Q23" i="5" s="1"/>
  <c r="I20" i="35"/>
  <c r="P26" i="35" s="1"/>
  <c r="D43" i="26"/>
  <c r="C45" i="26"/>
  <c r="P22" i="55"/>
  <c r="P21" i="55"/>
  <c r="P20" i="55"/>
  <c r="P19" i="55"/>
  <c r="P18" i="55"/>
  <c r="P17" i="55"/>
  <c r="P16" i="55"/>
  <c r="P15" i="55"/>
  <c r="P14" i="55"/>
  <c r="P13" i="55"/>
  <c r="I23" i="54"/>
  <c r="H23" i="54"/>
  <c r="G23" i="54"/>
  <c r="F23" i="54"/>
  <c r="E23" i="54"/>
  <c r="C23" i="54"/>
  <c r="P22" i="54"/>
  <c r="K22" i="54"/>
  <c r="J22" i="54"/>
  <c r="P21" i="54"/>
  <c r="K21" i="54"/>
  <c r="J21" i="54"/>
  <c r="P20" i="54"/>
  <c r="K20" i="54"/>
  <c r="J20" i="54"/>
  <c r="P19" i="54"/>
  <c r="K19" i="54"/>
  <c r="J19" i="54"/>
  <c r="P18" i="54"/>
  <c r="K18" i="54"/>
  <c r="J18" i="54"/>
  <c r="P17" i="54"/>
  <c r="K17" i="54"/>
  <c r="J17" i="54"/>
  <c r="P16" i="54"/>
  <c r="K16" i="54"/>
  <c r="J16" i="54"/>
  <c r="P15" i="54"/>
  <c r="K15" i="54"/>
  <c r="J15" i="54"/>
  <c r="P14" i="54"/>
  <c r="K14" i="54"/>
  <c r="J14" i="54"/>
  <c r="P13" i="54"/>
  <c r="K13" i="54"/>
  <c r="J13" i="54"/>
  <c r="K12" i="54"/>
  <c r="J12" i="54"/>
  <c r="J11" i="35"/>
  <c r="O20" i="35" s="1"/>
  <c r="J12" i="35"/>
  <c r="O21" i="35" s="1"/>
  <c r="J13" i="35"/>
  <c r="J14" i="35"/>
  <c r="O23" i="35" s="1"/>
  <c r="J16" i="35"/>
  <c r="O25" i="35" s="1"/>
  <c r="J17" i="35"/>
  <c r="J18" i="35"/>
  <c r="H20" i="35"/>
  <c r="P25" i="35" s="1"/>
  <c r="G20" i="35"/>
  <c r="P24" i="35" s="1"/>
  <c r="E21" i="32"/>
  <c r="B60" i="32" s="1"/>
  <c r="E20" i="32"/>
  <c r="B59" i="32" s="1"/>
  <c r="E19" i="32"/>
  <c r="B58" i="32" s="1"/>
  <c r="E17" i="32"/>
  <c r="B56" i="32" s="1"/>
  <c r="E16" i="32"/>
  <c r="B55" i="32" s="1"/>
  <c r="E15" i="32"/>
  <c r="B54" i="32" s="1"/>
  <c r="E14" i="32"/>
  <c r="B53" i="32" s="1"/>
  <c r="E13" i="32"/>
  <c r="B52" i="32" s="1"/>
  <c r="B57" i="24"/>
  <c r="B56" i="24"/>
  <c r="F12" i="4"/>
  <c r="F13" i="4"/>
  <c r="J15" i="4" s="1"/>
  <c r="F14" i="4"/>
  <c r="J17" i="4" s="1"/>
  <c r="F15" i="4"/>
  <c r="J12" i="4"/>
  <c r="J13" i="4"/>
  <c r="H15" i="13"/>
  <c r="M22" i="13" s="1"/>
  <c r="H14" i="13"/>
  <c r="M21" i="13" s="1"/>
  <c r="M20" i="13"/>
  <c r="H12" i="13"/>
  <c r="M19" i="13" s="1"/>
  <c r="H11" i="13"/>
  <c r="M18" i="13" s="1"/>
  <c r="G20" i="5"/>
  <c r="Q24" i="5" s="1"/>
  <c r="E20" i="5"/>
  <c r="Q22" i="5" s="1"/>
  <c r="D20" i="5"/>
  <c r="Q21" i="5" s="1"/>
  <c r="C20" i="5"/>
  <c r="Q20" i="5" s="1"/>
  <c r="P25" i="5"/>
  <c r="P24" i="5"/>
  <c r="P23" i="5"/>
  <c r="P22" i="5"/>
  <c r="P21" i="5"/>
  <c r="P20" i="5"/>
  <c r="P19" i="5"/>
  <c r="I19" i="91" l="1"/>
  <c r="J12" i="88"/>
  <c r="E11" i="44"/>
  <c r="D40" i="26"/>
  <c r="J17" i="91"/>
  <c r="J13" i="91"/>
  <c r="J11" i="91"/>
  <c r="J17" i="87"/>
  <c r="I19" i="83"/>
  <c r="I13" i="83"/>
  <c r="I16" i="83"/>
  <c r="I17" i="83"/>
  <c r="I18" i="83"/>
  <c r="I15" i="83"/>
  <c r="G14" i="83"/>
  <c r="K13" i="83"/>
  <c r="E11" i="83"/>
  <c r="K19" i="83"/>
  <c r="C16" i="83"/>
  <c r="C17" i="83"/>
  <c r="C13" i="83"/>
  <c r="J23" i="54"/>
  <c r="L16" i="54" s="1"/>
  <c r="M13" i="76"/>
  <c r="G17" i="38"/>
  <c r="G15" i="38"/>
  <c r="G20" i="38"/>
  <c r="G16" i="38"/>
  <c r="G13" i="38"/>
  <c r="J21" i="38"/>
  <c r="K14" i="38" s="1"/>
  <c r="G12" i="38"/>
  <c r="G19" i="38"/>
  <c r="F16" i="4"/>
  <c r="E17" i="4" s="1"/>
  <c r="N10" i="4" s="1"/>
  <c r="E10" i="36"/>
  <c r="E11" i="36"/>
  <c r="E15" i="36"/>
  <c r="E14" i="36"/>
  <c r="E12" i="36"/>
  <c r="E13" i="36"/>
  <c r="C16" i="36"/>
  <c r="E13" i="44"/>
  <c r="E12" i="44"/>
  <c r="C11" i="44"/>
  <c r="D19" i="42"/>
  <c r="D41" i="26"/>
  <c r="G19" i="42"/>
  <c r="K21" i="78"/>
  <c r="L21" i="38"/>
  <c r="M14" i="38" s="1"/>
  <c r="I14" i="38"/>
  <c r="I15" i="38"/>
  <c r="I17" i="38"/>
  <c r="I16" i="38"/>
  <c r="I18" i="38"/>
  <c r="I11" i="38"/>
  <c r="O22" i="35"/>
  <c r="J20" i="35"/>
  <c r="J16" i="91"/>
  <c r="J14" i="91"/>
  <c r="J15" i="88"/>
  <c r="G16" i="89"/>
  <c r="G19" i="91"/>
  <c r="D19" i="91"/>
  <c r="I20" i="88"/>
  <c r="J13" i="88"/>
  <c r="N13" i="88"/>
  <c r="N20" i="88" s="1"/>
  <c r="H20" i="88"/>
  <c r="J14" i="88"/>
  <c r="D20" i="88"/>
  <c r="J11" i="84"/>
  <c r="J18" i="84"/>
  <c r="J14" i="84"/>
  <c r="J10" i="84"/>
  <c r="J16" i="84"/>
  <c r="K21" i="80"/>
  <c r="E13" i="76"/>
  <c r="E15" i="76"/>
  <c r="E21" i="38"/>
  <c r="D47" i="26"/>
  <c r="B40" i="26"/>
  <c r="B47" i="26" s="1"/>
  <c r="C40" i="26"/>
  <c r="C47" i="26" s="1"/>
  <c r="B61" i="24"/>
  <c r="B61" i="32"/>
  <c r="J12" i="87"/>
  <c r="G16" i="90"/>
  <c r="M10" i="85"/>
  <c r="M16" i="85" s="1"/>
  <c r="H16" i="85"/>
  <c r="I15" i="85" s="1"/>
  <c r="G18" i="86"/>
  <c r="L17" i="86"/>
  <c r="K11" i="86"/>
  <c r="J12" i="84"/>
  <c r="G19" i="84"/>
  <c r="M16" i="84"/>
  <c r="M19" i="84" s="1"/>
  <c r="I19" i="84"/>
  <c r="J15" i="84"/>
  <c r="J17" i="84"/>
  <c r="J13" i="84"/>
  <c r="D19" i="84"/>
  <c r="H19" i="84"/>
  <c r="I20" i="83"/>
  <c r="I12" i="83"/>
  <c r="L22" i="83"/>
  <c r="M11" i="83" s="1"/>
  <c r="I21" i="83"/>
  <c r="I14" i="83"/>
  <c r="I22" i="83" s="1"/>
  <c r="J23" i="55"/>
  <c r="L20" i="55" s="1"/>
  <c r="K23" i="55"/>
  <c r="M17" i="55" s="1"/>
  <c r="F24" i="55"/>
  <c r="K23" i="54"/>
  <c r="E24" i="54" s="1"/>
  <c r="J14" i="4"/>
  <c r="H16" i="13"/>
  <c r="G19" i="43"/>
  <c r="G19" i="87"/>
  <c r="I19" i="87"/>
  <c r="P12" i="87"/>
  <c r="H19" i="87"/>
  <c r="J13" i="87"/>
  <c r="J11" i="87"/>
  <c r="D19" i="87"/>
  <c r="J16" i="87"/>
  <c r="H19" i="91"/>
  <c r="J15" i="91"/>
  <c r="J18" i="91"/>
  <c r="J17" i="88"/>
  <c r="J16" i="88"/>
  <c r="M12" i="88"/>
  <c r="M20" i="88" s="1"/>
  <c r="J18" i="88"/>
  <c r="J18" i="87"/>
  <c r="J14" i="87"/>
  <c r="J15" i="87"/>
  <c r="N19" i="84"/>
  <c r="G11" i="83"/>
  <c r="G12" i="83"/>
  <c r="K18" i="83"/>
  <c r="K22" i="83" s="1"/>
  <c r="G13" i="83"/>
  <c r="G17" i="83"/>
  <c r="E18" i="83"/>
  <c r="E12" i="83"/>
  <c r="E16" i="83"/>
  <c r="E13" i="83"/>
  <c r="E17" i="83"/>
  <c r="E21" i="83"/>
  <c r="E14" i="83"/>
  <c r="C11" i="83"/>
  <c r="C22" i="83" s="1"/>
  <c r="L22" i="54"/>
  <c r="E16" i="76"/>
  <c r="E17" i="76"/>
  <c r="I13" i="38"/>
  <c r="I20" i="38"/>
  <c r="G11" i="38"/>
  <c r="K12" i="38"/>
  <c r="K20" i="38"/>
  <c r="D17" i="4"/>
  <c r="M10" i="4" s="1"/>
  <c r="E16" i="36"/>
  <c r="E10" i="44"/>
  <c r="E16" i="44" s="1"/>
  <c r="C12" i="44"/>
  <c r="C10" i="44"/>
  <c r="C14" i="44"/>
  <c r="C15" i="44"/>
  <c r="E22" i="32"/>
  <c r="E22" i="24"/>
  <c r="J19" i="88"/>
  <c r="J11" i="88"/>
  <c r="G20" i="88"/>
  <c r="G17" i="76"/>
  <c r="I16" i="76"/>
  <c r="G14" i="76"/>
  <c r="G15" i="76"/>
  <c r="G18" i="76"/>
  <c r="G16" i="76"/>
  <c r="G11" i="76"/>
  <c r="C18" i="76"/>
  <c r="G13" i="76"/>
  <c r="C15" i="76"/>
  <c r="I15" i="76"/>
  <c r="K11" i="76"/>
  <c r="C14" i="76"/>
  <c r="I12" i="76"/>
  <c r="I17" i="76"/>
  <c r="I11" i="76"/>
  <c r="E14" i="76"/>
  <c r="E18" i="76"/>
  <c r="C16" i="76"/>
  <c r="I13" i="76"/>
  <c r="I18" i="76"/>
  <c r="E12" i="76"/>
  <c r="E20" i="76" s="1"/>
  <c r="C12" i="76"/>
  <c r="C17" i="76"/>
  <c r="C11" i="76"/>
  <c r="C20" i="76" s="1"/>
  <c r="O19" i="35"/>
  <c r="C14" i="38"/>
  <c r="C21" i="38" s="1"/>
  <c r="G20" i="76" l="1"/>
  <c r="I20" i="76"/>
  <c r="M12" i="83"/>
  <c r="M21" i="83"/>
  <c r="E22" i="83"/>
  <c r="G24" i="55"/>
  <c r="B24" i="55"/>
  <c r="C24" i="55"/>
  <c r="B24" i="54"/>
  <c r="D24" i="54"/>
  <c r="L19" i="54"/>
  <c r="H24" i="54"/>
  <c r="L14" i="54"/>
  <c r="L20" i="54"/>
  <c r="L12" i="54"/>
  <c r="C17" i="4"/>
  <c r="L10" i="4" s="1"/>
  <c r="B17" i="4"/>
  <c r="L15" i="55"/>
  <c r="L13" i="55"/>
  <c r="D24" i="55"/>
  <c r="L22" i="55"/>
  <c r="M14" i="83"/>
  <c r="M17" i="83"/>
  <c r="M19" i="83"/>
  <c r="M20" i="83"/>
  <c r="M13" i="83"/>
  <c r="L15" i="54"/>
  <c r="F24" i="54"/>
  <c r="L18" i="54"/>
  <c r="L17" i="54"/>
  <c r="L21" i="54"/>
  <c r="L13" i="54"/>
  <c r="K18" i="38"/>
  <c r="K19" i="38"/>
  <c r="K11" i="38"/>
  <c r="K13" i="38"/>
  <c r="K21" i="38" s="1"/>
  <c r="K16" i="38"/>
  <c r="K17" i="38"/>
  <c r="K15" i="38"/>
  <c r="G21" i="38"/>
  <c r="M15" i="38"/>
  <c r="M20" i="38"/>
  <c r="I21" i="38"/>
  <c r="M12" i="38"/>
  <c r="M13" i="38"/>
  <c r="M19" i="38"/>
  <c r="M17" i="38"/>
  <c r="M11" i="38"/>
  <c r="M16" i="38"/>
  <c r="M18" i="38"/>
  <c r="J19" i="91"/>
  <c r="N16" i="85"/>
  <c r="N10" i="85"/>
  <c r="I14" i="85"/>
  <c r="I11" i="85"/>
  <c r="I10" i="85"/>
  <c r="N11" i="85"/>
  <c r="N15" i="85"/>
  <c r="I13" i="85"/>
  <c r="I12" i="85"/>
  <c r="J19" i="84"/>
  <c r="M16" i="83"/>
  <c r="M18" i="83"/>
  <c r="M15" i="83"/>
  <c r="E24" i="55"/>
  <c r="L18" i="55"/>
  <c r="M15" i="55"/>
  <c r="L17" i="55"/>
  <c r="M16" i="55"/>
  <c r="M22" i="55"/>
  <c r="M18" i="55"/>
  <c r="M20" i="55"/>
  <c r="M19" i="55"/>
  <c r="M14" i="55"/>
  <c r="I24" i="55"/>
  <c r="M13" i="55"/>
  <c r="M21" i="55"/>
  <c r="M12" i="55"/>
  <c r="H24" i="55"/>
  <c r="L19" i="55"/>
  <c r="L16" i="55"/>
  <c r="L12" i="55"/>
  <c r="L21" i="55"/>
  <c r="L14" i="55"/>
  <c r="M20" i="54"/>
  <c r="C24" i="54"/>
  <c r="M19" i="54"/>
  <c r="M16" i="54"/>
  <c r="M12" i="54"/>
  <c r="I24" i="54"/>
  <c r="M15" i="54"/>
  <c r="M17" i="54"/>
  <c r="M18" i="54"/>
  <c r="M21" i="54"/>
  <c r="G24" i="54"/>
  <c r="M22" i="54"/>
  <c r="M14" i="54"/>
  <c r="M13" i="54"/>
  <c r="L23" i="54"/>
  <c r="D20" i="2"/>
  <c r="B20" i="2"/>
  <c r="J19" i="87"/>
  <c r="J20" i="88"/>
  <c r="N12" i="85"/>
  <c r="N14" i="85"/>
  <c r="N13" i="85"/>
  <c r="G22" i="83"/>
  <c r="J24" i="54"/>
  <c r="M15" i="76"/>
  <c r="K15" i="76"/>
  <c r="K10" i="4"/>
  <c r="F17" i="4"/>
  <c r="C16" i="44"/>
  <c r="K16" i="76"/>
  <c r="M12" i="76"/>
  <c r="K18" i="76"/>
  <c r="K12" i="76"/>
  <c r="K20" i="76" s="1"/>
  <c r="K14" i="76"/>
  <c r="K13" i="76"/>
  <c r="M14" i="76"/>
  <c r="M16" i="76"/>
  <c r="M17" i="76"/>
  <c r="M11" i="76"/>
  <c r="M18" i="76"/>
  <c r="K17" i="76"/>
  <c r="E20" i="2"/>
  <c r="C20" i="2"/>
  <c r="O10" i="4" l="1"/>
  <c r="M20" i="76"/>
  <c r="K24" i="55"/>
  <c r="J24" i="55"/>
  <c r="M22" i="83"/>
  <c r="M21" i="38"/>
  <c r="I16" i="85"/>
  <c r="L23" i="55"/>
  <c r="M23" i="55"/>
  <c r="K24" i="54"/>
  <c r="M23" i="54"/>
  <c r="F20" i="2"/>
  <c r="C20" i="35"/>
  <c r="P20" i="35" s="1"/>
  <c r="P27" i="35" s="1"/>
  <c r="O26" i="35" l="1"/>
  <c r="O27" i="35" s="1"/>
</calcChain>
</file>

<file path=xl/connections.xml><?xml version="1.0" encoding="utf-8"?>
<connections xmlns="http://schemas.openxmlformats.org/spreadsheetml/2006/main">
  <connection id="1" name="(Default) XLS_TAB_27_111" type="1" refreshedVersion="4" minRefreshableVersion="3" savePassword="1" saveData="1">
    <dbPr connection="DSN=VITAL_DB;UID=md_qry;PWD=md4421;SERVER=DEV;" command="SELECT   _x000d__x000a_           X.BAAN_SMALLERQATAR,_x000d__x000a_           X.RAJEE,_x000d__x000a_           X.KHULLA,_x000d__x000a_           X.BAAN_GREATER,_x000d__x000a_           X.TOTAL_x000d__x000a_    FROM   XLS_TAB_27 X_x000d__x000a_   WHERE   X.BULLTEN_YEAR = ? AND X.CAT_QATRI_NQATRI_TOT = 2_x000d__x000a_ORDER BY   X.ROW_ORDER"/>
    <parameters count="1">
      <parameter name="Parameter1" parameterType="cell" refreshOnChange="1" cell="'P:\نشرات\الزواج والطلاق\2014\[Bulletin_Marriages_Divorces_DB_2014.xlsx]Sheet1'!$B$1"/>
    </parameters>
  </connection>
  <connection id="2" name="(Default) XLS_TAB_27_11111" type="1" refreshedVersion="4" minRefreshableVersion="3" savePassword="1" saveData="1">
    <dbPr connection="DSN=VITAL_DB;UID=md_qry;PWD=md4421;SERVER=DEV;" command="SELECT   _x000d__x000a_           X.BAAN_SMALLERQATAR,_x000d__x000a_           X.RAJEE,_x000d__x000a_           X.KHULLA,_x000d__x000a_           X.BAAN_GREATER,_x000d__x000a_           X.TOTAL_x000d__x000a_    FROM   XLS_TAB_27 X_x000d__x000a_   WHERE   X.BULLTEN_YEAR = ? AND X.CAT_QATRI_NQATRI_TOT = 2_x000d__x000a_ORDER BY   X.ROW_ORDER"/>
    <parameters count="1">
      <parameter name="Parameter1" parameterType="cell" refreshOnChange="1" cell="'P:\نشرات\الزواج والطلاق\2014\[Bulletin_Marriages_Divorces_DB_2014.xlsx]Sheet1'!$B$1"/>
    </parameters>
  </connection>
</connections>
</file>

<file path=xl/sharedStrings.xml><?xml version="1.0" encoding="utf-8"?>
<sst xmlns="http://schemas.openxmlformats.org/spreadsheetml/2006/main" count="1474" uniqueCount="556">
  <si>
    <t>إشهادات الطلاق حسب نوع الطلاق وفئة عمر الزوجة</t>
  </si>
  <si>
    <r>
      <t>خلع</t>
    </r>
    <r>
      <rPr>
        <sz val="10"/>
        <rFont val="Arial"/>
        <family val="2"/>
      </rPr>
      <t xml:space="preserve">
Divorce against compensation</t>
    </r>
  </si>
  <si>
    <r>
      <t>بينونة كبرى</t>
    </r>
    <r>
      <rPr>
        <sz val="10"/>
        <rFont val="Arial"/>
        <family val="2"/>
      </rPr>
      <t xml:space="preserve">
Major irrevocable divorce </t>
    </r>
  </si>
  <si>
    <r>
      <t xml:space="preserve">المجموع
</t>
    </r>
    <r>
      <rPr>
        <b/>
        <sz val="8"/>
        <rFont val="Arial"/>
        <family val="2"/>
      </rPr>
      <t>Total</t>
    </r>
  </si>
  <si>
    <t>20 - 24</t>
  </si>
  <si>
    <t>25 - 29</t>
  </si>
  <si>
    <t>30 - 34</t>
  </si>
  <si>
    <t>35 - 39</t>
  </si>
  <si>
    <t>40 - 44</t>
  </si>
  <si>
    <t>45 - 49</t>
  </si>
  <si>
    <t>50 - 54</t>
  </si>
  <si>
    <t>55 - 59</t>
  </si>
  <si>
    <t>60 +</t>
  </si>
  <si>
    <t>المجموع</t>
  </si>
  <si>
    <t>Total</t>
  </si>
  <si>
    <t>إشهادات الطلاق حسب نوع الطلاق وجنسية الزوج</t>
  </si>
  <si>
    <t xml:space="preserve">  قطر</t>
  </si>
  <si>
    <t xml:space="preserve">  Other G.C.C Countries</t>
  </si>
  <si>
    <t xml:space="preserve">  باقي الدول العربية</t>
  </si>
  <si>
    <t xml:space="preserve">  Other Arab Countries</t>
  </si>
  <si>
    <t xml:space="preserve">  دول أسيوية</t>
  </si>
  <si>
    <t xml:space="preserve">  Asian Countries</t>
  </si>
  <si>
    <t xml:space="preserve">  دول أوروبية</t>
  </si>
  <si>
    <t xml:space="preserve">  European Countries</t>
  </si>
  <si>
    <t xml:space="preserve">  دول أخرى</t>
  </si>
  <si>
    <t xml:space="preserve">  Other Countries</t>
  </si>
  <si>
    <t xml:space="preserve">المجموع  </t>
  </si>
  <si>
    <t xml:space="preserve">Total  </t>
  </si>
  <si>
    <t>إشهادات الطلاق حسب فئة عمر الزوجة والزوج</t>
  </si>
  <si>
    <t>DIVORCES BY AGE GROUP OF WIFE AND HUSBAND</t>
  </si>
  <si>
    <t>24-20</t>
  </si>
  <si>
    <t>29-25</t>
  </si>
  <si>
    <t>34-30</t>
  </si>
  <si>
    <t>39-35</t>
  </si>
  <si>
    <t>44-40</t>
  </si>
  <si>
    <t>49-45</t>
  </si>
  <si>
    <t>إشهادات الطلاق حسب نوع الطلاق ومدة الحياة الزواجية للزوج</t>
  </si>
  <si>
    <t>DIVORCES BY TYPE OF DIVORCE AND DURATION OF MARRIAGE OF HUSBAND</t>
  </si>
  <si>
    <t>مدة الحياة الزواجية بالسنوات</t>
  </si>
  <si>
    <t>Duration of Marriage
In Years</t>
  </si>
  <si>
    <t>قبل الدخول</t>
  </si>
  <si>
    <t>Before Consummation</t>
  </si>
  <si>
    <t xml:space="preserve"> 5 - 9</t>
  </si>
  <si>
    <t>5-9</t>
  </si>
  <si>
    <t xml:space="preserve"> 10 - 14</t>
  </si>
  <si>
    <t>10-14</t>
  </si>
  <si>
    <t xml:space="preserve"> 15 - 19</t>
  </si>
  <si>
    <t>15-19</t>
  </si>
  <si>
    <t xml:space="preserve"> 20 - 24</t>
  </si>
  <si>
    <t>20-24</t>
  </si>
  <si>
    <t>25 +</t>
  </si>
  <si>
    <t>النسبة لنوع الطلاق</t>
  </si>
  <si>
    <t>Percentage Type of Divorce</t>
  </si>
  <si>
    <t>جدول (1)</t>
  </si>
  <si>
    <t>جدول (2)</t>
  </si>
  <si>
    <t>جدول (3)</t>
  </si>
  <si>
    <t>جدول (4)</t>
  </si>
  <si>
    <t>جدول (5)</t>
  </si>
  <si>
    <t>جدول (6)</t>
  </si>
  <si>
    <t>TABLE (6)</t>
  </si>
  <si>
    <t>جدول (7)</t>
  </si>
  <si>
    <t>TABLE (7)</t>
  </si>
  <si>
    <r>
      <t>رجعي</t>
    </r>
    <r>
      <rPr>
        <sz val="10"/>
        <rFont val="Arial"/>
        <family val="2"/>
      </rPr>
      <t xml:space="preserve">
</t>
    </r>
    <r>
      <rPr>
        <sz val="9"/>
        <rFont val="Arial"/>
        <family val="2"/>
      </rPr>
      <t xml:space="preserve">Revocable divorce </t>
    </r>
  </si>
  <si>
    <r>
      <t>بينونة صغرى</t>
    </r>
    <r>
      <rPr>
        <sz val="10"/>
        <rFont val="Arial"/>
        <family val="2"/>
      </rPr>
      <t xml:space="preserve">
</t>
    </r>
    <r>
      <rPr>
        <sz val="9"/>
        <rFont val="Arial"/>
        <family val="2"/>
      </rPr>
      <t>Minor irrevocable divorce</t>
    </r>
    <r>
      <rPr>
        <sz val="10"/>
        <rFont val="Arial"/>
        <family val="2"/>
      </rPr>
      <t xml:space="preserve"> </t>
    </r>
  </si>
  <si>
    <t>50 +</t>
  </si>
  <si>
    <t>الدوحة</t>
  </si>
  <si>
    <t>Doha</t>
  </si>
  <si>
    <t>الريان</t>
  </si>
  <si>
    <t>Al Rayyan</t>
  </si>
  <si>
    <t>الوكرة</t>
  </si>
  <si>
    <t>Al Wakra</t>
  </si>
  <si>
    <t>Umm Salal</t>
  </si>
  <si>
    <t>الخور</t>
  </si>
  <si>
    <t>Al Khor</t>
  </si>
  <si>
    <t>الشمال</t>
  </si>
  <si>
    <t>Al Shamal</t>
  </si>
  <si>
    <t>الظعاين</t>
  </si>
  <si>
    <t>Al Daayen</t>
  </si>
  <si>
    <t xml:space="preserve">الشحانية </t>
  </si>
  <si>
    <t>خارج قطر</t>
  </si>
  <si>
    <t xml:space="preserve">عقود الزواج حسب جنسية الزوجة والزوج </t>
  </si>
  <si>
    <t>جدول (9)</t>
  </si>
  <si>
    <t>TABLE (9)</t>
  </si>
  <si>
    <t xml:space="preserve"> بقية دول مجلس التعاون لدول الخليج العربية</t>
  </si>
  <si>
    <t>عقود الزواج حسب فئة عمر الزوجة والزوج</t>
  </si>
  <si>
    <t>MARRIAGES BY AGE GROUP OF WIFE AND HUSBAND</t>
  </si>
  <si>
    <t>Other G.C.C Countries</t>
  </si>
  <si>
    <t>Other Arab Countries</t>
  </si>
  <si>
    <t>Asian Countries</t>
  </si>
  <si>
    <t>European Countries</t>
  </si>
  <si>
    <t>Other Countries</t>
  </si>
  <si>
    <t xml:space="preserve">بقية دول مجلس التعاون </t>
  </si>
  <si>
    <t>باقي الدول العربية</t>
  </si>
  <si>
    <t>دول أسيوية</t>
  </si>
  <si>
    <t>دول أوروبية</t>
  </si>
  <si>
    <t>دول أخرى</t>
  </si>
  <si>
    <t xml:space="preserve">                        Type of  Divorce  
   Age Group
   of Wife (in Years)</t>
  </si>
  <si>
    <t xml:space="preserve">DIVORCES BY TYPE OF DIVORCE AND NATIONALITY OF HUSBAND </t>
  </si>
  <si>
    <t>DIVORCES BY TYPE OF DIVORCE AND WIFE'S AGE GROUP</t>
  </si>
  <si>
    <t>جدول (8)</t>
  </si>
  <si>
    <t>TABLE (8)</t>
  </si>
  <si>
    <t>ام صلال</t>
  </si>
  <si>
    <t>المواليد أحياء المسجلون حسب الجنسية والنوع وفئة عمر الأم</t>
  </si>
  <si>
    <r>
      <t xml:space="preserve">المجموع العام
</t>
    </r>
    <r>
      <rPr>
        <b/>
        <sz val="8"/>
        <rFont val="Arial"/>
        <family val="2"/>
      </rPr>
      <t>G.Total</t>
    </r>
  </si>
  <si>
    <t>G.Total</t>
  </si>
  <si>
    <t>قطر</t>
  </si>
  <si>
    <t>بقية دول مجلس التعاون</t>
  </si>
  <si>
    <t>بقية الدول العربية</t>
  </si>
  <si>
    <t>TABLE (5)</t>
  </si>
  <si>
    <t>وفيات الأطفال الرضع المسجلة حسب النوع والجنسية</t>
  </si>
  <si>
    <t>القادمون حسب المنفذ ومجموعات جنسيات الدول</t>
  </si>
  <si>
    <t>مجموعات دول الجنسية</t>
  </si>
  <si>
    <t>دول اسيوية</t>
  </si>
  <si>
    <t>دول افريقية</t>
  </si>
  <si>
    <t>دول اوروبية</t>
  </si>
  <si>
    <t>دول امريكــا الشماليـــة</t>
  </si>
  <si>
    <t>دول امريكا الوسطى والكاريبية</t>
  </si>
  <si>
    <t>دول امريكــا الجنوبيــــه</t>
  </si>
  <si>
    <t>الدول المحيطية</t>
  </si>
  <si>
    <t>دول اخرى</t>
  </si>
  <si>
    <t xml:space="preserve">السكان حسب النوع والفئات العمرية </t>
  </si>
  <si>
    <t>الفئات العمرية</t>
  </si>
  <si>
    <t>10 - 14</t>
  </si>
  <si>
    <t>15 - 19</t>
  </si>
  <si>
    <t>65 +</t>
  </si>
  <si>
    <t>الزواج والطلاق</t>
  </si>
  <si>
    <t>Population</t>
  </si>
  <si>
    <t>الســــــــــــــــــــــــــــــــــــكان</t>
  </si>
  <si>
    <t>بقية دول مجلس التعاون  Other G.C.C Countries</t>
  </si>
  <si>
    <t>بقية الدول العربية  Other Arab Countries</t>
  </si>
  <si>
    <t>دول اسيوية  Asian Countries</t>
  </si>
  <si>
    <t>دول افريقية  African Countries</t>
  </si>
  <si>
    <t>دول اوروبية  European Countries</t>
  </si>
  <si>
    <t>المغادرون حسب المنفذ ومجموعات جنسيات الدول</t>
  </si>
  <si>
    <t>بقية دول مجلس التعاون
 Other G.C.C Countries</t>
  </si>
  <si>
    <t>باقي الدول العربية
Other Arab Countries</t>
  </si>
  <si>
    <t>دول أسيوية
Asian Countries</t>
  </si>
  <si>
    <t>دول أوروبية
European Countries</t>
  </si>
  <si>
    <t>دول أخرى
Other Countries</t>
  </si>
  <si>
    <t>الزوج
Husband</t>
  </si>
  <si>
    <t xml:space="preserve"> الزوجة
Wife</t>
  </si>
  <si>
    <t>قبل الدخول
Before Consummation</t>
  </si>
  <si>
    <t>قطريون   Qataris</t>
  </si>
  <si>
    <t>غير قطريين  Non-Qataris</t>
  </si>
  <si>
    <t>إشهادات الطلاق حسب مدة الحياة الزواجية للزوج (قطريون - غير قطريين)</t>
  </si>
  <si>
    <t>DIVORCES BY  DURATION OF MARRIAGE OF HUSBAND (QATRIS &amp; NON-QATARIS)</t>
  </si>
  <si>
    <t>بينونة صغرى</t>
  </si>
  <si>
    <t>رجعي</t>
  </si>
  <si>
    <t>خلع</t>
  </si>
  <si>
    <t>بينونة كبرى</t>
  </si>
  <si>
    <t>Marriage &amp; Divorce</t>
  </si>
  <si>
    <r>
      <rPr>
        <b/>
        <sz val="11"/>
        <rFont val="Sakkal Majalla"/>
      </rPr>
      <t>المجموع</t>
    </r>
    <r>
      <rPr>
        <b/>
        <sz val="8"/>
        <rFont val="Arial"/>
        <family val="2"/>
      </rPr>
      <t xml:space="preserve">
Total</t>
    </r>
  </si>
  <si>
    <t>Qatar</t>
  </si>
  <si>
    <t>جدول (11)</t>
  </si>
  <si>
    <t>جدول (13)</t>
  </si>
  <si>
    <t>TABLE (13)</t>
  </si>
  <si>
    <t xml:space="preserve"> بقية دول مجلس التعاون لدول الخليج العربية
  Other G.C.C Countries</t>
  </si>
  <si>
    <t xml:space="preserve">  باقي الدول العربية
 Other Arab Countries</t>
  </si>
  <si>
    <t xml:space="preserve">  دول أسيوية
  Asian Countries</t>
  </si>
  <si>
    <t xml:space="preserve">  دول أوروبية
  European Countries</t>
  </si>
  <si>
    <t xml:space="preserve">  دول أخرى
  Other Countries</t>
  </si>
  <si>
    <t>المواليد والوفيات</t>
  </si>
  <si>
    <t>Births &amp; Deaths</t>
  </si>
  <si>
    <t>قطريون
Qataris</t>
  </si>
  <si>
    <t>غير قطريين
Non-Qataris</t>
  </si>
  <si>
    <t>إشهادات الطلاق حسب جنسية الزوج</t>
  </si>
  <si>
    <t xml:space="preserve">  بقية دول مجلس التعاون </t>
  </si>
  <si>
    <t>البلدية
مكان إقامة الزوج</t>
  </si>
  <si>
    <t>Municipality
Place of Husband Resident</t>
  </si>
  <si>
    <t>Municipality
Place of Wife Resident</t>
  </si>
  <si>
    <t>البلدية
مكان إقامة الزوجة</t>
  </si>
  <si>
    <t xml:space="preserve">جنسية الزوج </t>
  </si>
  <si>
    <t xml:space="preserve"> Nationality of Husband</t>
  </si>
  <si>
    <t>عقود الزواج حسب جنسية الزوج</t>
  </si>
  <si>
    <t>REGISTERED INFANT DEATHS BY GENDER AND NATIONALITY</t>
  </si>
  <si>
    <t xml:space="preserve"> Nationality</t>
  </si>
  <si>
    <t xml:space="preserve">الجنسية </t>
  </si>
  <si>
    <t>Al Shahannia</t>
  </si>
  <si>
    <t>REGISTERED LIVE BIRTHS BY NATIONALITY &amp; AGE GROUP OF MOTHER</t>
  </si>
  <si>
    <t>المواليد أحياء المسجلون حسب الجنسية وفئة عمر الأم</t>
  </si>
  <si>
    <r>
      <rPr>
        <b/>
        <sz val="12"/>
        <rFont val="Sakkal Majalla"/>
      </rPr>
      <t>المجموع</t>
    </r>
    <r>
      <rPr>
        <b/>
        <sz val="12"/>
        <rFont val="Arial"/>
        <family val="2"/>
      </rPr>
      <t xml:space="preserve">
</t>
    </r>
    <r>
      <rPr>
        <sz val="9"/>
        <rFont val="Arial"/>
        <family val="2"/>
      </rPr>
      <t>Total</t>
    </r>
  </si>
  <si>
    <r>
      <rPr>
        <b/>
        <sz val="12"/>
        <rFont val="Sakkal Majalla"/>
      </rPr>
      <t>إناث</t>
    </r>
    <r>
      <rPr>
        <b/>
        <sz val="10"/>
        <rFont val="Arial"/>
        <family val="2"/>
      </rPr>
      <t xml:space="preserve">
</t>
    </r>
    <r>
      <rPr>
        <sz val="10"/>
        <rFont val="Arial"/>
        <family val="2"/>
      </rPr>
      <t>Females</t>
    </r>
  </si>
  <si>
    <r>
      <rPr>
        <b/>
        <sz val="12"/>
        <rFont val="Sakkal Majalla"/>
      </rPr>
      <t>ذكور</t>
    </r>
    <r>
      <rPr>
        <b/>
        <sz val="10"/>
        <rFont val="Arial"/>
        <family val="2"/>
      </rPr>
      <t xml:space="preserve">
</t>
    </r>
    <r>
      <rPr>
        <sz val="9"/>
        <rFont val="Arial"/>
        <family val="2"/>
      </rPr>
      <t>Males</t>
    </r>
  </si>
  <si>
    <t>مكان الوفاة</t>
  </si>
  <si>
    <t>Place of Death</t>
  </si>
  <si>
    <t>DIVORCES BY  NATIONALITY OF HUSBAND AND AGE GROUP</t>
  </si>
  <si>
    <t>DIVORCES BY  NATIONALITY OF WIFE AND AGE GROUP</t>
  </si>
  <si>
    <t>إشهادات الطلاق حسب جنسية الزوجة والفئة العمرية</t>
  </si>
  <si>
    <t>إشهادات الطلاق حسب نوع الطلاق ومدة الحياة الزواجية للزوجة</t>
  </si>
  <si>
    <t>DIVORCES BY TYPE OF DIVORCE AND DURATION OF MARRIAGE OF WIFE</t>
  </si>
  <si>
    <t>جدول (12)</t>
  </si>
  <si>
    <t>قطريات   Qataris</t>
  </si>
  <si>
    <t>غير قطريات  Non-Qataris</t>
  </si>
  <si>
    <t>إشهادات الطلاق حسب مدة الحياة الزواجية للزوجة (قطريات - غير قطريات)</t>
  </si>
  <si>
    <t>تقديم</t>
  </si>
  <si>
    <t>د. صالح بن محمد النابت</t>
  </si>
  <si>
    <t>الجداول</t>
  </si>
  <si>
    <t>Tables</t>
  </si>
  <si>
    <t>3</t>
  </si>
  <si>
    <t>4</t>
  </si>
  <si>
    <t>5</t>
  </si>
  <si>
    <t>1</t>
  </si>
  <si>
    <t>2</t>
  </si>
  <si>
    <t>6</t>
  </si>
  <si>
    <t>7</t>
  </si>
  <si>
    <t>8</t>
  </si>
  <si>
    <t>9</t>
  </si>
  <si>
    <t>10</t>
  </si>
  <si>
    <t>11</t>
  </si>
  <si>
    <t>12</t>
  </si>
  <si>
    <t>13</t>
  </si>
  <si>
    <t>14</t>
  </si>
  <si>
    <t>15</t>
  </si>
  <si>
    <t>16</t>
  </si>
  <si>
    <t>17</t>
  </si>
  <si>
    <t>18</t>
  </si>
  <si>
    <t>19</t>
  </si>
  <si>
    <t>20</t>
  </si>
  <si>
    <t>21</t>
  </si>
  <si>
    <t>22</t>
  </si>
  <si>
    <t>23</t>
  </si>
  <si>
    <t>24</t>
  </si>
  <si>
    <t>25</t>
  </si>
  <si>
    <t>POPULATION BY GENDER &amp; AGE GROUPS</t>
  </si>
  <si>
    <t>جدول (15)</t>
  </si>
  <si>
    <t>جدول (16)</t>
  </si>
  <si>
    <t>جدول (17)</t>
  </si>
  <si>
    <t>جدول (18)</t>
  </si>
  <si>
    <t>جدول (19)</t>
  </si>
  <si>
    <t>جدول (20)</t>
  </si>
  <si>
    <t>TABLE (22)</t>
  </si>
  <si>
    <t>جدول (22)</t>
  </si>
  <si>
    <t>TABLE (23)</t>
  </si>
  <si>
    <t>جدول (23)</t>
  </si>
  <si>
    <t>جدول (25)</t>
  </si>
  <si>
    <t>TABLE (25)</t>
  </si>
  <si>
    <t>TABLE (26)</t>
  </si>
  <si>
    <t>&lt; 1</t>
  </si>
  <si>
    <t>1 - 4</t>
  </si>
  <si>
    <t>5 - 9</t>
  </si>
  <si>
    <t>25 - 64</t>
  </si>
  <si>
    <t>0 - 4</t>
  </si>
  <si>
    <t>26</t>
  </si>
  <si>
    <t>REGISTERED LIVE BIRTHS BY NATIONALITY, GENDER AND AGE GROUP OF MOTHER</t>
  </si>
  <si>
    <t>أولاً: الإحصاءات السكانية</t>
  </si>
  <si>
    <r>
      <t xml:space="preserve">ثانياً: الإحصاءات الحيوية 
</t>
    </r>
    <r>
      <rPr>
        <b/>
        <sz val="20"/>
        <rFont val="Sakkal Majalla"/>
      </rPr>
      <t>(الزواج والطلاق)</t>
    </r>
  </si>
  <si>
    <r>
      <t xml:space="preserve">ثالثاً: الإحصاءات الحيوية 
</t>
    </r>
    <r>
      <rPr>
        <b/>
        <sz val="20"/>
        <rFont val="Sakkal Majalla"/>
      </rPr>
      <t>(المواليد والوفيات)</t>
    </r>
  </si>
  <si>
    <t>TABLE (4)</t>
  </si>
  <si>
    <t>إشهادات الطلاق حسب جنسية الزوجة ومدة الحياة الزواجية للزوجة</t>
  </si>
  <si>
    <t>DIVORCES BY NATIONALITY OF WIFE AND DURATION  MARRIAGE OF WIFE</t>
  </si>
  <si>
    <t>North American countries</t>
  </si>
  <si>
    <t>Central American and Caribbean countries</t>
  </si>
  <si>
    <t>South American countries</t>
  </si>
  <si>
    <t>Peripheral countries</t>
  </si>
  <si>
    <t>TABLE (11)</t>
  </si>
  <si>
    <t>جدول (24)</t>
  </si>
  <si>
    <t>TABLE (24)</t>
  </si>
  <si>
    <t>الجوي</t>
  </si>
  <si>
    <t>البري</t>
  </si>
  <si>
    <t>البحري</t>
  </si>
  <si>
    <t>ونأمل أن يكون ما وفرته هذه النشرة من بيانات ذات فائدة وتغطي بعض متطلبات المستخدمين للبيانات الإحصائية ولا يسعنا إلا أن نتقدم بجزيل الشكر لجميع الجهات التي تزودنا بالبيانات والمعلومات بصورة منتظمة من خلال الربط الالكتروني.</t>
  </si>
  <si>
    <r>
      <t xml:space="preserve">العدد
</t>
    </r>
    <r>
      <rPr>
        <sz val="9"/>
        <rFont val="Arial"/>
        <family val="2"/>
      </rPr>
      <t>No.</t>
    </r>
  </si>
  <si>
    <r>
      <t xml:space="preserve">النسبة
</t>
    </r>
    <r>
      <rPr>
        <sz val="8"/>
        <rFont val="Arial"/>
        <family val="2"/>
      </rPr>
      <t>%</t>
    </r>
  </si>
  <si>
    <t>Forward</t>
  </si>
  <si>
    <t>Overview</t>
  </si>
  <si>
    <t>First: Population Statistics</t>
  </si>
  <si>
    <r>
      <t xml:space="preserve">Second: Vital Statistics 
</t>
    </r>
    <r>
      <rPr>
        <b/>
        <sz val="16"/>
        <rFont val="Arial"/>
        <family val="2"/>
      </rPr>
      <t>(Marriage and Divorce)</t>
    </r>
  </si>
  <si>
    <r>
      <t xml:space="preserve">Third: Vital Statistics 
</t>
    </r>
    <r>
      <rPr>
        <b/>
        <sz val="16"/>
        <rFont val="Arial"/>
        <family val="2"/>
      </rPr>
      <t>(Births and Deaths)</t>
    </r>
  </si>
  <si>
    <t>دول أخرى  Other Countries</t>
  </si>
  <si>
    <t xml:space="preserve">دول امريكــا الشماليـــة  North American countries </t>
  </si>
  <si>
    <t>دول امريكا الوسطى والكاريبية  Central American and Caribbean countries</t>
  </si>
  <si>
    <t>دول امريكــا الجنوبيــــه  South American countries</t>
  </si>
  <si>
    <t>الدول المحيطية  Peripheral countries</t>
  </si>
  <si>
    <t>الوفيات المسجلة للقطريين حسب النوع ومكان الوفاة</t>
  </si>
  <si>
    <t>60+</t>
  </si>
  <si>
    <t>We hope that this bulletin provides you with useful data and covers most of the requirements of statistical data users. We seize this opportunity to extend our sincere thanks to all those who provide us with data and information on a regular basis via electronic links.</t>
  </si>
  <si>
    <t>This part includes data on live births by nationality, sex, municipality and mother age group, as well as data on deaths by place of death, nationality, sex, municipality and infant mortality.</t>
  </si>
  <si>
    <t>المواليد أحياء المسجلون حسب النوع والجنسية</t>
  </si>
  <si>
    <t>Country of Nationality Groups</t>
  </si>
  <si>
    <t>Air</t>
  </si>
  <si>
    <t>Land</t>
  </si>
  <si>
    <t>Sea</t>
  </si>
  <si>
    <t>السكان</t>
  </si>
  <si>
    <t>POPULATION</t>
  </si>
  <si>
    <t>MARRIAGE &amp; DIVORCE</t>
  </si>
  <si>
    <t>BIRTHS &amp; DEATHS</t>
  </si>
  <si>
    <r>
      <t xml:space="preserve">رقم الجدول
</t>
    </r>
    <r>
      <rPr>
        <b/>
        <sz val="8"/>
        <color rgb="FF993366"/>
        <rFont val="Arial"/>
        <family val="2"/>
      </rPr>
      <t>Table No.</t>
    </r>
  </si>
  <si>
    <r>
      <t xml:space="preserve">رقم الصفحة
</t>
    </r>
    <r>
      <rPr>
        <b/>
        <sz val="8"/>
        <color rgb="FF993366"/>
        <rFont val="Arial"/>
        <family val="2"/>
      </rPr>
      <t>Page No.</t>
    </r>
  </si>
  <si>
    <t>المواليد أحياء المسجلون حسب الجنسية والنوع والبلدية</t>
  </si>
  <si>
    <t>REGISTERED LIVE BIRTHS BY NATIONALITY, GENDER AND MUNICIPALITY</t>
  </si>
  <si>
    <t>Municipality</t>
  </si>
  <si>
    <t>البلدية</t>
  </si>
  <si>
    <r>
      <t xml:space="preserve">قطريون
</t>
    </r>
    <r>
      <rPr>
        <b/>
        <sz val="10"/>
        <rFont val="Arial"/>
        <family val="2"/>
      </rPr>
      <t>Qataris</t>
    </r>
  </si>
  <si>
    <r>
      <rPr>
        <b/>
        <sz val="11"/>
        <rFont val="Sakkal Majalla"/>
      </rPr>
      <t>ذكور</t>
    </r>
    <r>
      <rPr>
        <b/>
        <sz val="11"/>
        <rFont val="Arial"/>
        <family val="2"/>
      </rPr>
      <t xml:space="preserve">
</t>
    </r>
    <r>
      <rPr>
        <b/>
        <sz val="8"/>
        <rFont val="Arial"/>
        <family val="2"/>
      </rPr>
      <t>Males</t>
    </r>
  </si>
  <si>
    <r>
      <rPr>
        <b/>
        <sz val="11"/>
        <rFont val="Sakkal Majalla"/>
      </rPr>
      <t>إناث</t>
    </r>
    <r>
      <rPr>
        <b/>
        <sz val="8"/>
        <rFont val="Arial"/>
        <family val="2"/>
      </rPr>
      <t xml:space="preserve">
Females</t>
    </r>
  </si>
  <si>
    <r>
      <t xml:space="preserve">غير قطريين
</t>
    </r>
    <r>
      <rPr>
        <b/>
        <sz val="10"/>
        <rFont val="Arial"/>
        <family val="2"/>
      </rPr>
      <t>Non-Qataris</t>
    </r>
  </si>
  <si>
    <r>
      <t xml:space="preserve">المجموع
</t>
    </r>
    <r>
      <rPr>
        <b/>
        <sz val="10"/>
        <rFont val="Arial"/>
        <family val="2"/>
      </rPr>
      <t>Total</t>
    </r>
  </si>
  <si>
    <t>TABLE (12)</t>
  </si>
  <si>
    <t xml:space="preserve">  بقية دول مجلس التعاون
Other G.C.C Countries</t>
  </si>
  <si>
    <t xml:space="preserve">  باقي الدول العربية
Other Arab Countries</t>
  </si>
  <si>
    <t xml:space="preserve">  دول أسيوية
Asian Countries</t>
  </si>
  <si>
    <t xml:space="preserve">  دول أوروبية
European Countries</t>
  </si>
  <si>
    <t xml:space="preserve">  دول أخرى
Other Countries</t>
  </si>
  <si>
    <t>الدوحة
Doha</t>
  </si>
  <si>
    <t>الريان
Al Rayyan</t>
  </si>
  <si>
    <t>الوكرة
Al Wakra</t>
  </si>
  <si>
    <t>ام صلال
Umm Salal</t>
  </si>
  <si>
    <t>الخور
Al Khor</t>
  </si>
  <si>
    <t>الشمال
Al Shamal</t>
  </si>
  <si>
    <t>الظعاين
Al Daayen</t>
  </si>
  <si>
    <t>الشحانية
Al Shahannia</t>
  </si>
  <si>
    <t>REGISTERED DEATHS BY NATIONALITY, GENDER AND MUNICIPALITY</t>
  </si>
  <si>
    <t>الوفيات المسجلة حسب الجنسية والنوع والبلدية</t>
  </si>
  <si>
    <t>جدول (26)</t>
  </si>
  <si>
    <t>TABLE (20)</t>
  </si>
  <si>
    <t>TABLE (19)</t>
  </si>
  <si>
    <t>TABLE (14)</t>
  </si>
  <si>
    <t>جدول (14)</t>
  </si>
  <si>
    <t>TABLE (1)</t>
  </si>
  <si>
    <t>TABLE (2)</t>
  </si>
  <si>
    <t>TABLE (3)</t>
  </si>
  <si>
    <t>TABLE (16)</t>
  </si>
  <si>
    <t xml:space="preserve">  Qatar</t>
  </si>
  <si>
    <t>قطر  Qatar</t>
  </si>
  <si>
    <t xml:space="preserve">  قطر
 Qatar</t>
  </si>
  <si>
    <t>Outside Qatar</t>
  </si>
  <si>
    <r>
      <t>بينونة كبرى</t>
    </r>
    <r>
      <rPr>
        <sz val="10"/>
        <rFont val="Arial"/>
        <family val="2"/>
      </rPr>
      <t xml:space="preserve">
Major Irrevocable Divorce </t>
    </r>
  </si>
  <si>
    <r>
      <t>خلع</t>
    </r>
    <r>
      <rPr>
        <sz val="10"/>
        <rFont val="Arial"/>
        <family val="2"/>
      </rPr>
      <t xml:space="preserve">
Divorce Against Compensation</t>
    </r>
  </si>
  <si>
    <r>
      <t>رجعي</t>
    </r>
    <r>
      <rPr>
        <sz val="10"/>
        <rFont val="Arial"/>
        <family val="2"/>
      </rPr>
      <t xml:space="preserve">
</t>
    </r>
    <r>
      <rPr>
        <sz val="9"/>
        <rFont val="Arial"/>
        <family val="2"/>
      </rPr>
      <t xml:space="preserve">Revocable Divorce </t>
    </r>
  </si>
  <si>
    <r>
      <t>بينونة صغرى</t>
    </r>
    <r>
      <rPr>
        <sz val="10"/>
        <rFont val="Arial"/>
        <family val="2"/>
      </rPr>
      <t xml:space="preserve">
</t>
    </r>
    <r>
      <rPr>
        <sz val="9"/>
        <rFont val="Arial"/>
        <family val="2"/>
      </rPr>
      <t>Minor Irrevocable Divorce</t>
    </r>
    <r>
      <rPr>
        <sz val="10"/>
        <rFont val="Arial"/>
        <family val="2"/>
      </rPr>
      <t xml:space="preserve"> </t>
    </r>
  </si>
  <si>
    <t>Age Groups</t>
  </si>
  <si>
    <r>
      <t xml:space="preserve">اناث
</t>
    </r>
    <r>
      <rPr>
        <b/>
        <sz val="8"/>
        <rFont val="Arial"/>
        <family val="2"/>
      </rPr>
      <t>Females</t>
    </r>
  </si>
  <si>
    <r>
      <t xml:space="preserve">ذكور
</t>
    </r>
    <r>
      <rPr>
        <b/>
        <sz val="8"/>
        <rFont val="Arial"/>
        <family val="2"/>
      </rPr>
      <t>Males</t>
    </r>
  </si>
  <si>
    <t>African Countries</t>
  </si>
  <si>
    <r>
      <rPr>
        <sz val="10"/>
        <rFont val="Sakkal Majalla"/>
      </rPr>
      <t>النسبة</t>
    </r>
    <r>
      <rPr>
        <sz val="9"/>
        <rFont val="Sakkal Majalla"/>
      </rPr>
      <t xml:space="preserve">
</t>
    </r>
    <r>
      <rPr>
        <sz val="8"/>
        <rFont val="Arial"/>
        <family val="2"/>
      </rPr>
      <t>Percentage</t>
    </r>
  </si>
  <si>
    <t xml:space="preserve">  قطر
Qatar</t>
  </si>
  <si>
    <r>
      <t xml:space="preserve">المجموع
</t>
    </r>
    <r>
      <rPr>
        <b/>
        <sz val="9"/>
        <rFont val="Arial"/>
        <family val="2"/>
      </rPr>
      <t>Total</t>
    </r>
  </si>
  <si>
    <t xml:space="preserve">Minor Irrevocable Divorce </t>
  </si>
  <si>
    <t xml:space="preserve">Revocable Divorce </t>
  </si>
  <si>
    <t>Divorce Against Compensation</t>
  </si>
  <si>
    <r>
      <rPr>
        <b/>
        <sz val="11"/>
        <rFont val="Sakkal Majalla"/>
      </rPr>
      <t>النسبة لمدة الحياة الزواجية</t>
    </r>
    <r>
      <rPr>
        <sz val="8"/>
        <rFont val="Arial"/>
        <family val="2"/>
        <charset val="178"/>
      </rPr>
      <t xml:space="preserve">
Percentage of Duration of Marriage </t>
    </r>
  </si>
  <si>
    <t>خارج قطر
Outside Qatar</t>
  </si>
  <si>
    <r>
      <rPr>
        <sz val="10"/>
        <rFont val="Sakkal Majalla"/>
      </rPr>
      <t>العدد</t>
    </r>
    <r>
      <rPr>
        <sz val="9"/>
        <rFont val="Sakkal Majalla"/>
      </rPr>
      <t xml:space="preserve">
</t>
    </r>
    <r>
      <rPr>
        <sz val="8"/>
        <rFont val="Arial"/>
        <family val="2"/>
      </rPr>
      <t>No.</t>
    </r>
  </si>
  <si>
    <r>
      <t xml:space="preserve">العدد
</t>
    </r>
    <r>
      <rPr>
        <sz val="8"/>
        <rFont val="Arial"/>
        <family val="2"/>
      </rPr>
      <t>No.</t>
    </r>
  </si>
  <si>
    <t>لمحة عامة</t>
  </si>
  <si>
    <t>الشحانية</t>
  </si>
  <si>
    <t>Municipality (Place of Wife)</t>
  </si>
  <si>
    <t>TABLE (15)</t>
  </si>
  <si>
    <t>TABLE (27)</t>
  </si>
  <si>
    <t>جدول (27)</t>
  </si>
  <si>
    <t>27</t>
  </si>
  <si>
    <t>Dr. Saleh Bin Mohammed Al-Nabit</t>
  </si>
  <si>
    <t xml:space="preserve">عقود الزواج حسب جنسية ومكان إقامة الزوج </t>
  </si>
  <si>
    <t>MARRIAGES BY NATIONALITY AND PLACE OF HUSBAND'S RESIDENCE</t>
  </si>
  <si>
    <t>عقود الزواج حسب جنسية ومكان إقامة الزوجة</t>
  </si>
  <si>
    <t>MARRIAGES BY NATIONALITY AND PLACE OF WIFE'S RESIDENCE</t>
  </si>
  <si>
    <t>REGISTERED QATARI DEATHS BY GENDER AND PLACE OF DEATH</t>
  </si>
  <si>
    <t>وفيات الأطفال الرضع المسجلة  حسب الجنسية والنوع والبلدية</t>
  </si>
  <si>
    <t>REGISTERED INFANT DEATHS BY NATIONALITY, GENDER AND MUNICIPALITY</t>
  </si>
  <si>
    <t>عقود الزواج حسب مكان إقامة الزوجة و الزوج</t>
  </si>
  <si>
    <t>MARRIAGES BY  PLACE OF WIFE AND HUSBAND'S RESIDENCE</t>
  </si>
  <si>
    <t>النسبة</t>
  </si>
  <si>
    <t>Percentage</t>
  </si>
  <si>
    <t>إشهادات الطلاق حسب مكان إقامة الزوجة والزوج</t>
  </si>
  <si>
    <t>DIVORCES BY PLACE OF WIFE AND HUSBAND'S RESIDENCE</t>
  </si>
  <si>
    <t>50+</t>
  </si>
  <si>
    <t xml:space="preserve">DIVORCES BY NATIONALITY OF HUSBAND </t>
  </si>
  <si>
    <t>البلدية (مكان إقامة الزوجة)</t>
  </si>
  <si>
    <r>
      <rPr>
        <b/>
        <sz val="12"/>
        <rFont val="Sakkal Majalla"/>
      </rPr>
      <t>نوع الطلاق</t>
    </r>
    <r>
      <rPr>
        <b/>
        <sz val="11"/>
        <rFont val="Arial"/>
        <family val="2"/>
        <charset val="178"/>
      </rPr>
      <t xml:space="preserve"> </t>
    </r>
    <r>
      <rPr>
        <b/>
        <sz val="10"/>
        <rFont val="Arial"/>
        <family val="2"/>
      </rPr>
      <t>Type of Divorce</t>
    </r>
  </si>
  <si>
    <t>DIVORCES BY DURATION OF MARRIAGE OF WIFE (QATRIS &amp; NON-QATARIS)</t>
  </si>
  <si>
    <t xml:space="preserve">                  فئة عمر الزوجة 
                                     (بالسنوات)
  فئة عمر
 الزوج (بالسنوات)</t>
  </si>
  <si>
    <t xml:space="preserve">                جنسية الزوجة 
  جنسية الزوج </t>
  </si>
  <si>
    <t xml:space="preserve">                   نوع الطلاق
 جنسية الزوج</t>
  </si>
  <si>
    <t xml:space="preserve">          الجنسية 
 فئات العمر
 (بالسنوات)</t>
  </si>
  <si>
    <t xml:space="preserve">                   نوع الطلاق
   فئة عمر
   الزوجة (بالسنوات)</t>
  </si>
  <si>
    <t xml:space="preserve">                 Age Group of Wife
                              (in Years)
 Age Group of
 Husband (in Years)</t>
  </si>
  <si>
    <t xml:space="preserve">                 الجنسية والنوع
 فئة عمرالأم
 (بالسنوات)</t>
  </si>
  <si>
    <t xml:space="preserve">             الجنسية
             والنوع
  البلدية         </t>
  </si>
  <si>
    <t xml:space="preserve">            الجنسية
            والنوع
  البلدية</t>
  </si>
  <si>
    <t>ARRIVALS BY PORTS OF ENTRY AND COUNTRY OF NATIONALITY GROUPS</t>
  </si>
  <si>
    <t>السكان المتواجدون داخل حدود الدولة في نهاية الشهر.</t>
  </si>
  <si>
    <t>Population within the country at the end of the month.</t>
  </si>
  <si>
    <t>Municipality
(Place of Husband)</t>
  </si>
  <si>
    <t>البلدية
(مكان إقامة الزوج)</t>
  </si>
  <si>
    <t xml:space="preserve">MARRIAGES BY NATIONALITY OF HUSBAND </t>
  </si>
  <si>
    <t>MARRIAGES BY NATIONALITY OF WIFE AND HUSBAND</t>
  </si>
  <si>
    <t xml:space="preserve">Municipality
(Place of Husband)  </t>
  </si>
  <si>
    <t xml:space="preserve">                 فئة عمر الزوجة 
                                      (بالسنوات)
  فئة عمر
 الزوج (بالسنوات)</t>
  </si>
  <si>
    <t xml:space="preserve">Major Irrevocable Divorce </t>
  </si>
  <si>
    <t>REGISTERED LIVE BIRTHS BY GENDER AND NATIONALITY</t>
  </si>
  <si>
    <r>
      <t>بينونة كبرى</t>
    </r>
    <r>
      <rPr>
        <sz val="10"/>
        <rFont val="Arial"/>
        <family val="2"/>
      </rPr>
      <t xml:space="preserve">
</t>
    </r>
    <r>
      <rPr>
        <sz val="8"/>
        <rFont val="Arial"/>
        <family val="2"/>
      </rPr>
      <t>Major Irrevocable Divorce</t>
    </r>
    <r>
      <rPr>
        <sz val="9"/>
        <rFont val="Arial"/>
        <family val="2"/>
      </rPr>
      <t xml:space="preserve"> </t>
    </r>
  </si>
  <si>
    <r>
      <rPr>
        <b/>
        <sz val="11"/>
        <rFont val="Arial"/>
        <family val="2"/>
      </rPr>
      <t>خلع</t>
    </r>
    <r>
      <rPr>
        <sz val="8"/>
        <rFont val="Arial"/>
        <family val="2"/>
      </rPr>
      <t xml:space="preserve">
Divorce Against Compensation</t>
    </r>
  </si>
  <si>
    <r>
      <t>رجعي</t>
    </r>
    <r>
      <rPr>
        <sz val="10"/>
        <rFont val="Arial"/>
        <family val="2"/>
      </rPr>
      <t xml:space="preserve">
</t>
    </r>
    <r>
      <rPr>
        <sz val="8"/>
        <rFont val="Arial"/>
        <family val="2"/>
      </rPr>
      <t xml:space="preserve">Revocable Divorce </t>
    </r>
  </si>
  <si>
    <r>
      <t>بينونة صغرى</t>
    </r>
    <r>
      <rPr>
        <sz val="10"/>
        <rFont val="Arial"/>
        <family val="2"/>
      </rPr>
      <t xml:space="preserve">
</t>
    </r>
    <r>
      <rPr>
        <sz val="8"/>
        <rFont val="Arial"/>
        <family val="2"/>
      </rPr>
      <t>Minor Irrevocable Divorce</t>
    </r>
    <r>
      <rPr>
        <sz val="10"/>
        <rFont val="Arial"/>
        <family val="2"/>
      </rPr>
      <t xml:space="preserve"> </t>
    </r>
  </si>
  <si>
    <r>
      <t>بينونة صغرى</t>
    </r>
    <r>
      <rPr>
        <sz val="8"/>
        <rFont val="Arial"/>
        <family val="2"/>
      </rPr>
      <t xml:space="preserve">
Minor Irrevocable Divorce </t>
    </r>
  </si>
  <si>
    <r>
      <t>رجعي</t>
    </r>
    <r>
      <rPr>
        <sz val="10"/>
        <rFont val="Arial"/>
        <family val="2"/>
      </rPr>
      <t xml:space="preserve">
</t>
    </r>
    <r>
      <rPr>
        <sz val="8"/>
        <rFont val="Arial"/>
        <family val="2"/>
      </rPr>
      <t>Revocable Divorce</t>
    </r>
    <r>
      <rPr>
        <sz val="9"/>
        <rFont val="Arial"/>
        <family val="2"/>
      </rPr>
      <t xml:space="preserve"> </t>
    </r>
  </si>
  <si>
    <r>
      <t>خلع</t>
    </r>
    <r>
      <rPr>
        <sz val="9"/>
        <rFont val="Arial"/>
        <family val="2"/>
      </rPr>
      <t xml:space="preserve">
</t>
    </r>
    <r>
      <rPr>
        <sz val="8"/>
        <rFont val="Arial"/>
        <family val="2"/>
      </rPr>
      <t>Divorce Against Compensation</t>
    </r>
  </si>
  <si>
    <r>
      <t>بينونة كبرى</t>
    </r>
    <r>
      <rPr>
        <sz val="10"/>
        <rFont val="Arial"/>
        <family val="2"/>
      </rPr>
      <t xml:space="preserve">
</t>
    </r>
    <r>
      <rPr>
        <sz val="8"/>
        <rFont val="Arial"/>
        <family val="2"/>
      </rPr>
      <t xml:space="preserve">Major Irrevocable Divorce </t>
    </r>
  </si>
  <si>
    <r>
      <rPr>
        <b/>
        <sz val="12"/>
        <rFont val="Sakkal Majalla"/>
      </rPr>
      <t>المجموع</t>
    </r>
    <r>
      <rPr>
        <b/>
        <sz val="10"/>
        <rFont val="Arial"/>
        <family val="2"/>
      </rPr>
      <t xml:space="preserve">
</t>
    </r>
    <r>
      <rPr>
        <b/>
        <sz val="9"/>
        <rFont val="Arial"/>
        <family val="2"/>
      </rPr>
      <t>Total</t>
    </r>
  </si>
  <si>
    <r>
      <t xml:space="preserve">المنفذ  </t>
    </r>
    <r>
      <rPr>
        <b/>
        <sz val="9"/>
        <rFont val="Arial"/>
        <family val="2"/>
      </rPr>
      <t>Port</t>
    </r>
  </si>
  <si>
    <r>
      <rPr>
        <b/>
        <sz val="11"/>
        <rFont val="Sakkal Majalla"/>
      </rPr>
      <t>المجموع</t>
    </r>
    <r>
      <rPr>
        <b/>
        <sz val="10"/>
        <rFont val="Arial"/>
        <family val="2"/>
      </rPr>
      <t xml:space="preserve">
</t>
    </r>
    <r>
      <rPr>
        <b/>
        <sz val="8"/>
        <rFont val="Arial"/>
        <family val="2"/>
      </rPr>
      <t>Total</t>
    </r>
  </si>
  <si>
    <r>
      <rPr>
        <b/>
        <sz val="11"/>
        <rFont val="Sakkal Majalla"/>
      </rPr>
      <t>إناث</t>
    </r>
    <r>
      <rPr>
        <b/>
        <sz val="10"/>
        <rFont val="Arial"/>
        <family val="2"/>
      </rPr>
      <t xml:space="preserve">
</t>
    </r>
    <r>
      <rPr>
        <sz val="8"/>
        <rFont val="Arial"/>
        <family val="2"/>
      </rPr>
      <t>Females</t>
    </r>
  </si>
  <si>
    <r>
      <rPr>
        <b/>
        <sz val="11"/>
        <rFont val="Sakkal Majalla"/>
      </rPr>
      <t>ذكور</t>
    </r>
    <r>
      <rPr>
        <b/>
        <sz val="11"/>
        <rFont val="Arial"/>
        <family val="2"/>
      </rPr>
      <t xml:space="preserve">
</t>
    </r>
    <r>
      <rPr>
        <sz val="8"/>
        <rFont val="Arial"/>
        <family val="2"/>
      </rPr>
      <t>Males</t>
    </r>
  </si>
  <si>
    <t>0</t>
  </si>
  <si>
    <t>جدول (10)</t>
  </si>
  <si>
    <t>TABLE (10)</t>
  </si>
  <si>
    <t>TABLE (18)</t>
  </si>
  <si>
    <t>TABLE (21)</t>
  </si>
  <si>
    <t>جدول (21)</t>
  </si>
  <si>
    <r>
      <t>الربع الثالث، 2018
Third</t>
    </r>
    <r>
      <rPr>
        <b/>
        <sz val="8"/>
        <rFont val="Arial"/>
        <family val="2"/>
      </rPr>
      <t xml:space="preserve"> Quarter, 2018</t>
    </r>
  </si>
  <si>
    <r>
      <t xml:space="preserve">الربع الثالث، 2018
</t>
    </r>
    <r>
      <rPr>
        <b/>
        <sz val="9"/>
        <rFont val="Calibri"/>
        <family val="2"/>
        <scheme val="minor"/>
      </rPr>
      <t>Third Quarter, 2018</t>
    </r>
  </si>
  <si>
    <r>
      <t xml:space="preserve">الربع الثالث، 2018
</t>
    </r>
    <r>
      <rPr>
        <b/>
        <sz val="7.5"/>
        <rFont val="Calibri"/>
        <family val="2"/>
        <scheme val="minor"/>
      </rPr>
      <t>Third Quarter, 2018</t>
    </r>
  </si>
  <si>
    <r>
      <t xml:space="preserve">الربع الثالث، 2018
</t>
    </r>
    <r>
      <rPr>
        <b/>
        <sz val="8"/>
        <rFont val="Calibri"/>
        <family val="2"/>
        <scheme val="minor"/>
      </rPr>
      <t>Third Quarter, 2018</t>
    </r>
  </si>
  <si>
    <r>
      <t xml:space="preserve">الربع الثالث 2018
</t>
    </r>
    <r>
      <rPr>
        <b/>
        <sz val="9"/>
        <rFont val="Calibri"/>
        <family val="2"/>
        <scheme val="minor"/>
      </rPr>
      <t>Third Quarter, 2018</t>
    </r>
  </si>
  <si>
    <t>إشهادات الطلاق حسب جنسية الزوج والفئة العمرية</t>
  </si>
  <si>
    <r>
      <t xml:space="preserve">قطريات
</t>
    </r>
    <r>
      <rPr>
        <b/>
        <sz val="10"/>
        <rFont val="Arial"/>
        <family val="2"/>
      </rPr>
      <t>Qataris</t>
    </r>
  </si>
  <si>
    <r>
      <t xml:space="preserve">غير قطريات
</t>
    </r>
    <r>
      <rPr>
        <b/>
        <sz val="10"/>
        <rFont val="Arial"/>
        <family val="2"/>
      </rPr>
      <t>Non-Qataris</t>
    </r>
  </si>
  <si>
    <r>
      <t xml:space="preserve">قطريات 
</t>
    </r>
    <r>
      <rPr>
        <sz val="8"/>
        <rFont val="Arial"/>
        <family val="2"/>
      </rPr>
      <t>Qataris</t>
    </r>
  </si>
  <si>
    <r>
      <t xml:space="preserve">غير قطريات
</t>
    </r>
    <r>
      <rPr>
        <sz val="8"/>
        <rFont val="Arial"/>
        <family val="2"/>
      </rPr>
      <t>Non-Qataris</t>
    </r>
  </si>
  <si>
    <r>
      <t xml:space="preserve">قطريون 
</t>
    </r>
    <r>
      <rPr>
        <sz val="8"/>
        <rFont val="Arial"/>
        <family val="2"/>
      </rPr>
      <t>Qataris</t>
    </r>
  </si>
  <si>
    <r>
      <t xml:space="preserve">غير قطريين
</t>
    </r>
    <r>
      <rPr>
        <sz val="8"/>
        <rFont val="Arial"/>
        <family val="2"/>
      </rPr>
      <t>Non-Qataris</t>
    </r>
  </si>
  <si>
    <r>
      <rPr>
        <b/>
        <sz val="11"/>
        <rFont val="Sakkal Majalla"/>
      </rPr>
      <t>قطريات</t>
    </r>
    <r>
      <rPr>
        <b/>
        <sz val="11"/>
        <rFont val="Arial"/>
        <family val="2"/>
      </rPr>
      <t xml:space="preserve">
</t>
    </r>
    <r>
      <rPr>
        <b/>
        <sz val="8"/>
        <rFont val="Arial"/>
        <family val="2"/>
      </rPr>
      <t>Qataris</t>
    </r>
  </si>
  <si>
    <r>
      <rPr>
        <b/>
        <sz val="11"/>
        <rFont val="Sakkal Majalla"/>
      </rPr>
      <t>غير قطريات</t>
    </r>
    <r>
      <rPr>
        <b/>
        <sz val="8"/>
        <rFont val="Arial"/>
        <family val="2"/>
      </rPr>
      <t xml:space="preserve">
Non-Qataris</t>
    </r>
  </si>
  <si>
    <r>
      <rPr>
        <b/>
        <sz val="11"/>
        <rFont val="Sakkal Majalla"/>
      </rPr>
      <t>قطريون</t>
    </r>
    <r>
      <rPr>
        <b/>
        <sz val="11"/>
        <rFont val="Arial"/>
        <family val="2"/>
      </rPr>
      <t xml:space="preserve">
</t>
    </r>
    <r>
      <rPr>
        <b/>
        <sz val="8"/>
        <rFont val="Arial"/>
        <family val="2"/>
      </rPr>
      <t>Qataris</t>
    </r>
  </si>
  <si>
    <r>
      <rPr>
        <b/>
        <sz val="11"/>
        <rFont val="Sakkal Majalla"/>
      </rPr>
      <t>غير قطريين</t>
    </r>
    <r>
      <rPr>
        <b/>
        <sz val="8"/>
        <rFont val="Arial"/>
        <family val="2"/>
      </rPr>
      <t xml:space="preserve">
Non-Qataris</t>
    </r>
  </si>
  <si>
    <r>
      <rPr>
        <b/>
        <sz val="12"/>
        <rFont val="Arial"/>
        <family val="2"/>
      </rPr>
      <t>النسبة</t>
    </r>
    <r>
      <rPr>
        <b/>
        <sz val="10"/>
        <rFont val="Arial"/>
        <family val="2"/>
      </rPr>
      <t xml:space="preserve">
</t>
    </r>
    <r>
      <rPr>
        <sz val="9"/>
        <rFont val="Arial"/>
        <family val="2"/>
      </rPr>
      <t>Percentage</t>
    </r>
  </si>
  <si>
    <t>رئيس جهاز التخطيط والإحصاء</t>
  </si>
  <si>
    <t>TABLE (17)</t>
  </si>
  <si>
    <t>تصدر هذه النشرة بصفة دورية (ربع سنوية) وتتضمن بيانات عن السكان، الإحصاءات الحيوية (الزواج والطلاق - المواليد والوفيات)، علماً بأن هذه البيانات أولية.</t>
  </si>
  <si>
    <t>This  bulletin is periodically published (quarterly). It includes data on population and vital statistics (marriage and divorce, births and deaths), bearing in mind that these data are preliminary.</t>
  </si>
  <si>
    <t>يتضمن هذا الجزء من النشرة بيانات عن المواليد أحياء حسب الجنسية والجنس والبلدية وفئة عمر الأم كما تتضمن بيانات عن الوفيات حسب مكان الوفاة والجنسية والجنس والبلدية ووفيات الأطفال الرضع.</t>
  </si>
  <si>
    <t>DEPARTURES BY PORTS OF EXIT AND COUNTRY OF NATIONALITY GROUPS</t>
  </si>
  <si>
    <t>الربع الرابع، 2018</t>
  </si>
  <si>
    <t>The Fourth Quarter, 2018</t>
  </si>
  <si>
    <t>يتضمن هذا الجزء من النشرة بيانات عن عدد السكان للربع الرابع 2018 حسب الفئات العمرية والنوع.</t>
  </si>
  <si>
    <t>This part of bulletin includes data on the number of population for Q4, 2018 by age groups and gender.</t>
  </si>
  <si>
    <t>It also includes the number of  arrivals and departures via various Qatari ports during Q4, 2018.</t>
  </si>
  <si>
    <t xml:space="preserve">ديسمبر  December  2018 </t>
  </si>
  <si>
    <t xml:space="preserve">نوفمبر November  2018 </t>
  </si>
  <si>
    <t>أكتوبر October  2018</t>
  </si>
  <si>
    <t xml:space="preserve"> The Fourth Quarter, 2018</t>
  </si>
  <si>
    <t>يتضمن هذا الجزء من النشرة بيانات عن عقود الزواج وإشهادات الطلاق حسب جنسية الزوج والزوجة وأيضاً حسب مكان إقامة الزوجة وحسب فئة عمر الزوج والزوجة للربع الرابع لعام 2018، كذلك يتضمن بيانات إشهادات الطلاق حسب مدة الحياة الزواجية ونوع الطلاق.</t>
  </si>
  <si>
    <t>كما يتضمن بيانات للربع الرابع مقارنة بالربع الثالث لعام 2018 حسب المواضيع أعلاه.</t>
  </si>
  <si>
    <t>It also includes data for Q4, 2018 compared to Q3, 2018 by the themes above.</t>
  </si>
  <si>
    <t>This part of the bulletin includes data on marriages contracts and divorce declarations by nationality and age groups of spouses and by residence of the wife for Q4, 2018, as well as data on divorce declarations by duration of marriage and type of divorce.</t>
  </si>
  <si>
    <t>الربع الثالث، 2018 - الربع الرابع، 2018</t>
  </si>
  <si>
    <t xml:space="preserve">The Third Quarter, 2018 -  The Fourth Quarter, 2018 </t>
  </si>
  <si>
    <r>
      <t>الربع الرابع، 2018
Fourth</t>
    </r>
    <r>
      <rPr>
        <b/>
        <sz val="8"/>
        <rFont val="Arial"/>
        <family val="2"/>
      </rPr>
      <t xml:space="preserve"> Quarter, 2018</t>
    </r>
  </si>
  <si>
    <t>The Third Quarter, 2018 -  The Fourth Quarter, 2018</t>
  </si>
  <si>
    <r>
      <t xml:space="preserve">الربع الرابع، 2018
</t>
    </r>
    <r>
      <rPr>
        <b/>
        <sz val="9"/>
        <rFont val="Calibri"/>
        <family val="2"/>
        <scheme val="minor"/>
      </rPr>
      <t>Fourth Quarter, 2018</t>
    </r>
  </si>
  <si>
    <r>
      <t xml:space="preserve">الربع الرابع، 2018
</t>
    </r>
    <r>
      <rPr>
        <b/>
        <sz val="7.5"/>
        <rFont val="Calibri"/>
        <family val="2"/>
        <scheme val="minor"/>
      </rPr>
      <t>Fourth Quarter, 2018</t>
    </r>
  </si>
  <si>
    <t>كما يتضمن بيانات الربع الرابع 2018 مقارنة بالربع الثالث لعام 2018 حسب المواضيع أعلاه.</t>
  </si>
  <si>
    <r>
      <t xml:space="preserve">الربع الرابع، 2018
</t>
    </r>
    <r>
      <rPr>
        <b/>
        <sz val="8"/>
        <rFont val="Calibri"/>
        <family val="2"/>
        <scheme val="minor"/>
      </rPr>
      <t>Fourth Quarter, 2018</t>
    </r>
  </si>
  <si>
    <t xml:space="preserve">                    الجنسية والسنة
  فئات عمر الأم 
  (بالسنوات)</t>
  </si>
  <si>
    <t>السكان حسب النوع والفئات العمرية، الربع الرابع، 2018</t>
  </si>
  <si>
    <t>القادمون حسب المنفذ ومجموعات جنسيات الدول، الربع الرابع، 2018</t>
  </si>
  <si>
    <t>المغادرون حسب المنفذ ومجموعات جنسيات الدول، الربع الرابع، 2018</t>
  </si>
  <si>
    <t>عقود الزواج حسب جنسية ومكان إقامة الزوج ، الربع الثالث، 2018 - الربع الرابع، 2018</t>
  </si>
  <si>
    <t>عقود الزواج حسب جنسية ومكان إقامة الزوجة،الربع الثالث، 2018 - الربع الرابع، 2018</t>
  </si>
  <si>
    <t>عقود الزواج حسب مكان إقامة الزوجة والزوج، الربع الرابع، 2018</t>
  </si>
  <si>
    <t>عقود الزواج حسب جنسية الزوج، الربع الثالث، 2018 - الربع الرابع، 2018</t>
  </si>
  <si>
    <t>عقود الزواج حسب جنسية الزوجة والزوج، الربع الرابع، 2018</t>
  </si>
  <si>
    <t>عقود الزواج حسب فئة عمر الزوجة والزوج، الربع الرابع، 2018</t>
  </si>
  <si>
    <t>إشهادات الطلاق حسب جنسية الزوج، الربع الثالث، 2018 - الربع الرابع، 2018</t>
  </si>
  <si>
    <t>إشهادات الطلاق حسب نوع الطلاق وجنسية الزوج، الربع الرابع، 2018</t>
  </si>
  <si>
    <t>إشهادات الطلاق حسب مكان إقامة الزوجة والزوج، الربع الرابع، 2018</t>
  </si>
  <si>
    <t>إشهادات الطلاق حسب  جنسية الزوج والفئة العمرية، الربع الثالث، 2018 - الربع الرابع، 2018</t>
  </si>
  <si>
    <t>إشهادات الطلاق حسب جنسية الزوجة والفئة العمرية، الربع الثالث، 2018 - الربع الرابع، 2018</t>
  </si>
  <si>
    <t>إشهادات الطلاق حسب نوع الطلاق وفئة عمر الزوجة، الربع الرابع، 2018</t>
  </si>
  <si>
    <t>إشهادات الطلاق حسب فئة عمر الزوجة والزوج، الربع الرابع، 2018</t>
  </si>
  <si>
    <t>إشهادات الطلاق حسب نوع الطلاق ومدة الحياة الزواجية للزوج، الربع الرابع، 2018</t>
  </si>
  <si>
    <t>إشهادات الطلاق حسب جنسية الزوجة ومدة الحياة الزواجية للزوجة، الربع الثالث، 2018 - الربع الرابع، 2018</t>
  </si>
  <si>
    <t xml:space="preserve">إشهادات الطلاق حسب نوع الطلاق ومدة الحياة الزواجية للزوجة، الربع الرابع، 2018 </t>
  </si>
  <si>
    <t xml:space="preserve">المواليد أحياء المسجلون حسب الجنسية والنوع والبلدية، الربع الرابع، 2018 </t>
  </si>
  <si>
    <t>المواليد الأحياء المسجلون حسب النوع والجنسية، الربع الثالث، 2018 - الربع الرابع، 2018</t>
  </si>
  <si>
    <t>المواليد أحياء المسجلون حسب الجنسية وفئة عمر الأم، الربع الثالث، 2018 - الربع الرابع، 2018</t>
  </si>
  <si>
    <t xml:space="preserve">المواليد أحياء المسجلون حسب الجنسية والنوع وفئة عمر الأم، الربع الرابع، 2018 </t>
  </si>
  <si>
    <t xml:space="preserve">الوفيات المسجلة حسب الجنسية والنوع والبلدية، الربع الرابع، 2018 </t>
  </si>
  <si>
    <t>الوفيات المسجلة للقطريين حسب النوع ومكان الوفاة، الربع الثالث، 2018 - الربع الرابع، 2018</t>
  </si>
  <si>
    <t>وفيات الأطفال الرضع المسجلة حسب النوع والجنسية، الربع الثالث، 2018 - الربع الرابع، 2018</t>
  </si>
  <si>
    <t xml:space="preserve">وفيات الأطفال الرضع المسجلة  حسب الجنسية والنوع والبلدية، الربع الرابع، 2018 </t>
  </si>
  <si>
    <t>POPULATION BY GENDER &amp; AGE GROUPS, The Fourth Quarter, 2018</t>
  </si>
  <si>
    <t>ARRIVALS BY PORTS OF ENTRY AND COUNTRY OF NATIONALITY GROUPS, The Fourth Quarter, 2018</t>
  </si>
  <si>
    <t>DEPARTURES BY PORTS OF EXIT AND AND COUNTRY OF NATIONALITY GROUPS, The Fourth Quarter, 2018</t>
  </si>
  <si>
    <t>MARRIAGES BY NATIONALITY AND PLACE OF HUSBAND'S RESIDENCE, The Third Quarter, 2018 -  The Fourth Quarter, 2018</t>
  </si>
  <si>
    <t>MARRIAGES BY NATIONALITY AND PLACE OF WIFE'S RESIDENCE, The Third Quarter, 2018 -  The Fourth Quarter, 2018</t>
  </si>
  <si>
    <t>MARRIAGES BY  PLACE OF WIFE AND HUSBAND'S  RESIDENCE, The Fourth Quarter, 2018</t>
  </si>
  <si>
    <t>MARRIAGES BY  NATIONALITY OF HUSBAND, The Third Quarter, 2018 -  The Fourth Quarter, 2018</t>
  </si>
  <si>
    <t>MARRIAGES BY NATIONALITY OF  WIFE AND HUSBAND, The Fourth Quarter, 2018</t>
  </si>
  <si>
    <t>MARRIAGES BY AGE GROUP OF WIFE AND HUSBAND, The Fourth Quarter, 2018</t>
  </si>
  <si>
    <t>DIVORCES BY  NATIONALITY OF HUSBAND, The Third Quarter, 2018 -  The Fourth Quarter, 2018</t>
  </si>
  <si>
    <t>DIVORCES BY TYPE OF DIVORCE AND NATIONALITY OF HUSBAND, The Fourth Quarter, 2018</t>
  </si>
  <si>
    <t>DIVORCES BY  PLACE OF WIFE AND HUSBAND'S  RESIDENCE, The Fourth Quarter, 2018</t>
  </si>
  <si>
    <t>DIVORCES BY  NATIONALITY OF HUSBAND AND AGE GROUP, The Third Quarter, 2018 -  The Fourth Quarter, 2018</t>
  </si>
  <si>
    <t>DIVORCES BY  NATIONALITY OF WIFE AND AGE GROUP, The Third Quarter, 2018 -  The Fourth Quarter, 2018</t>
  </si>
  <si>
    <t>DIVORCES BY TYPE OF DIVORCE AND WIFE'S AGE GROUP, The Fourth Quarter, 2018</t>
  </si>
  <si>
    <t>DIVORCES BY AGE GROUP OF WIFE AND HUSBAND, The Fourth Quarter, 2018</t>
  </si>
  <si>
    <t>DIVORCES BY TYPE OF DIVORCE AND DURATION OF MARRIAGE OF HUSBAND, The Fourth Quarter, 2018</t>
  </si>
  <si>
    <t>DIVORCES BY NATIONALITY OF WIFE AND DURATION  MARRIAGE OF WIFE, The Third Quarter, 2018 -  The Fourth Quarter, 2018</t>
  </si>
  <si>
    <t>DIVORCES BY TYPE OF DIVORCE AND DURATION MARRIAGE OF WIFE, The Fourth Quarter, 2018</t>
  </si>
  <si>
    <t>REGISTERED LIVE BIRTHS BY NATIONALITY, GENDER AND MUNICIPALITY, The Fourth Quarter, 2018</t>
  </si>
  <si>
    <t>REGISTERED LIVE BIRTHS  BY GENDER AND NATIONALITY, The Third Quarter, 2018 -  The Fourth Quarter, 2018</t>
  </si>
  <si>
    <t>REGISTERED LIVE BIRTHS BY NATIONALITY &amp; AGE GROUP OF MOTHER,  The Third Quarter, 2018 -  The Fourth Quarter, 2018</t>
  </si>
  <si>
    <t>REGISTERED LIVE BIRTHS BY NATIONALITY, GENDER AND AGE GROUP OF MOTHER, The Fourth Quarter, 2018</t>
  </si>
  <si>
    <t>REGISTERED DEATHS BY NATIONALITY, GENDER AND MUNICIPALITY, The Fourth Quarter, 2018</t>
  </si>
  <si>
    <t>REGISTERED QATARI DEATHS BY GENDER AND PLACE OF DEATH, The The Third Quarter, 2018 -  The Fourth Quarter, 2018</t>
  </si>
  <si>
    <t>REGISTERED INFANT DEATHS BY GENDER AND NATIONALITY, The Third Quarter, 2018 -  The Fourth Quarter, 2018</t>
  </si>
  <si>
    <t>REGISTERED INFANT DEATHS BY NATIONALITY, GENDER AND MUNICIPALITY, The Fourth Quarter, 2018</t>
  </si>
  <si>
    <t xml:space="preserve">السكان حسب الفئات العمرية، الربع الرابع، 2018 </t>
  </si>
  <si>
    <t xml:space="preserve">القادمون حسب مجموعات جنسيات الدول، الربع الرابع، 2018 </t>
  </si>
  <si>
    <t>إشهادات الطلاق حسب نوع الطلاق، الربع الرابع، 2018</t>
  </si>
  <si>
    <t>إشهادات الطلاق حسب فئة عمر الزوجة، الربع الرابع، 2018</t>
  </si>
  <si>
    <t>إشهادات الطلاق حسب مدة الحياة الزواجية للزوج، الربع الرابع، 2018</t>
  </si>
  <si>
    <t xml:space="preserve">إشهادات الطلاق حسب مدة الحياة الزواجية للزوجة، الربع الرابع، 2018 </t>
  </si>
  <si>
    <t xml:space="preserve">المواليد أحياء المسجلون حسب فئة عمر الأم،الربع الثالث، 2018 -  الربع الرابع، 2018 </t>
  </si>
  <si>
    <t xml:space="preserve">المواليد أحياء المسجلون حسب الجنسية وفئة عمر الأم، الربع الرابع، 2018 </t>
  </si>
  <si>
    <t xml:space="preserve">الوفيات المسجلة حسب والنوع والبلدية، الربع الرابع، 2018 </t>
  </si>
  <si>
    <t>POPULATION BY AGE GROUPS, The Fourth Quarter, 2018</t>
  </si>
  <si>
    <t>ARRIVALS BY COUNTRY OF NATIONALITY GROUPS, The Fourth Quarter, 2018</t>
  </si>
  <si>
    <t>DEPARTURES BY COUNTRY OF NATIONALITY GROUPS, The Fourth Quarter, 2018</t>
  </si>
  <si>
    <t>DIVORCES BY TYPE OF DIVORCE, The Fourth Quarter, 2018</t>
  </si>
  <si>
    <t>DIVORCES BY WIFE'S AGE GROUP, The Fourth Quarter, 2018</t>
  </si>
  <si>
    <t>DIVORCES BY DURATION OF MARRIAGE OF HUSBAND, The Fourth Quarter, 2018</t>
  </si>
  <si>
    <t>DIVORCES BY DURATION MARRIAGE OF WIFE, The Fourth Quarter, 2018</t>
  </si>
  <si>
    <t>REGISTERED LIVE BIRTHS BY AGE GROUP OF MOTHER, The Third Quarter, 2018 - The Fourth Quarter, 2018</t>
  </si>
  <si>
    <t>REGISTERED LIVE BIRTHS BY NATIONALITY AND AGE GROUP OF MOTHER, The Fourth Quarter, 2018</t>
  </si>
  <si>
    <t>REGISTERED DEATHS BY GENDER AND MUNICIPALITY, The Fourth Quarter, 2018</t>
  </si>
  <si>
    <t>كما يتضمن عدد القادمين والمغادرين عبر المنافذ خلال فترة الربع الرابع لعام 2018.</t>
  </si>
  <si>
    <t>غير مبين</t>
  </si>
  <si>
    <t>Not stated</t>
  </si>
  <si>
    <t>Presedint of Planning &amp; Statistcs Authority</t>
  </si>
  <si>
    <r>
      <rPr>
        <b/>
        <sz val="12"/>
        <rFont val="Arial"/>
        <family val="2"/>
      </rPr>
      <t>النسبة</t>
    </r>
    <r>
      <rPr>
        <b/>
        <sz val="11"/>
        <rFont val="Arial"/>
        <family val="2"/>
      </rPr>
      <t xml:space="preserve">
</t>
    </r>
    <r>
      <rPr>
        <sz val="9"/>
        <rFont val="Arial"/>
        <family val="2"/>
      </rPr>
      <t>Percentage</t>
    </r>
  </si>
  <si>
    <t xml:space="preserve">المغادرون حسب مجموعات جنسيات الدول، الربع الرابع، 2018 </t>
  </si>
  <si>
    <t>غير مبين
Not stated</t>
  </si>
  <si>
    <t xml:space="preserve">المواليد أحياء المسجلون حسب النوع والبلدية، الربع الرابع، 2018 </t>
  </si>
  <si>
    <t>REGISTERED LIVE BIRTHS BY GENDER AND MUNICIPALITY, The Fourth Quarter, 2018</t>
  </si>
  <si>
    <t xml:space="preserve">المواليد الأحياء المسجلون حسب الجنسية، الربع الرابع، 2018 </t>
  </si>
  <si>
    <t>REGISTERED LIVE BIRTHS  BY NATIONALITY, The Fourth Quarter, 2018</t>
  </si>
  <si>
    <r>
      <rPr>
        <sz val="14"/>
        <rFont val="Arial Narrow"/>
        <family val="2"/>
      </rPr>
      <t>Issue 12</t>
    </r>
    <r>
      <rPr>
        <sz val="16"/>
        <rFont val="Sakkal Majalla"/>
      </rPr>
      <t xml:space="preserve"> </t>
    </r>
    <r>
      <rPr>
        <sz val="18"/>
        <rFont val="Sakkal Majalla"/>
      </rPr>
      <t>العدد</t>
    </r>
    <r>
      <rPr>
        <sz val="16"/>
        <rFont val="Sakkal Majalla"/>
      </rPr>
      <t xml:space="preserve"> </t>
    </r>
  </si>
  <si>
    <t>هذا العدد من النشرة الربعية للإحصاءات السكانية
والذي يغطي الربع الرابع من عام 2018 مع مقارنة الربع الثالث لعام 2018.  والهدف من هذه النشرة هو تزويد جميع مستخدمي البيانات بأحدث المعلومات والمؤشرات السكانية نظراً للطلب المتزايد على مثل هذه البيانات من ذوي  الاختصاص.</t>
  </si>
  <si>
    <t>This issue of the Quarterly Population Statistics bulletin which covers the Fourth quarter 2018 compared to Q3, 2018. The bulletin aims to provide all data users with the latest information on population indicators in view of the increasing demand for such data by specialists.</t>
  </si>
  <si>
    <t>محتويات الجداول</t>
  </si>
  <si>
    <t xml:space="preserve"> Graphs</t>
  </si>
  <si>
    <t>محتويات الرسوم البيانية</t>
  </si>
  <si>
    <t>الرسوم البيانية</t>
  </si>
  <si>
    <t>Graphs Contents</t>
  </si>
  <si>
    <t>Tables Contents</t>
  </si>
  <si>
    <r>
      <t xml:space="preserve">رقم الرسمة
</t>
    </r>
    <r>
      <rPr>
        <b/>
        <sz val="8"/>
        <color rgb="FF993366"/>
        <rFont val="Arial"/>
        <family val="2"/>
      </rPr>
      <t>Graph No.</t>
    </r>
  </si>
  <si>
    <t xml:space="preserve">                              Type of                                  Divorce  
  Nationality 
  of Husband</t>
  </si>
  <si>
    <t xml:space="preserve">           Nationality          
 Age Group
 (in Years)</t>
  </si>
  <si>
    <t xml:space="preserve">                             Nationality 
                                &amp; Year
 Age Group
  of Mother
  (in Years)</t>
  </si>
  <si>
    <t xml:space="preserve">                           Nationality 
                             &amp; Gender
  Age Group
  of Mother
  (in Years)</t>
  </si>
  <si>
    <t xml:space="preserve">            Nationality 
                   &amp; Gender
 Municipality</t>
  </si>
  <si>
    <t xml:space="preserve">                        Nationality                               of Wife
  Nationality 
  of Husband </t>
  </si>
  <si>
    <t xml:space="preserve">                        Age Group of                               Wife (in Years)
 Age Group of
 Husband (in Years)</t>
  </si>
  <si>
    <t xml:space="preserve">                    Nationality 
                     &amp; Gender
  Municipality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</si>
</sst>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
    <numFmt numFmtId="166" formatCode="0.0"/>
    <numFmt numFmtId="167" formatCode="#,##0_ ;\-#,##0\ "/>
  </numFmts>
  <fonts count="71">
    <font>
      <sz val="11"/>
      <color theme="1"/>
      <name val="Calibri"/>
      <family val="2"/>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0"/>
      <name val="Arial"/>
      <family val="2"/>
    </font>
    <font>
      <b/>
      <sz val="14"/>
      <color indexed="12"/>
      <name val="Arial"/>
      <family val="2"/>
    </font>
    <font>
      <b/>
      <sz val="12"/>
      <color indexed="12"/>
      <name val="Arial"/>
      <family val="2"/>
    </font>
    <font>
      <b/>
      <sz val="12"/>
      <name val="Arial"/>
      <family val="2"/>
    </font>
    <font>
      <b/>
      <sz val="9"/>
      <name val="Arial"/>
      <family val="2"/>
    </font>
    <font>
      <b/>
      <sz val="12"/>
      <name val="Arial"/>
      <family val="2"/>
      <charset val="178"/>
    </font>
    <font>
      <b/>
      <sz val="11"/>
      <name val="Arial"/>
      <family val="2"/>
      <charset val="178"/>
    </font>
    <font>
      <b/>
      <sz val="8"/>
      <name val="Arial"/>
      <family val="2"/>
    </font>
    <font>
      <sz val="8"/>
      <name val="Arial"/>
      <family val="2"/>
      <charset val="178"/>
    </font>
    <font>
      <b/>
      <sz val="10"/>
      <color indexed="10"/>
      <name val="Arial"/>
      <family val="2"/>
      <charset val="178"/>
    </font>
    <font>
      <b/>
      <sz val="8"/>
      <color indexed="10"/>
      <name val="Arial"/>
      <family val="2"/>
    </font>
    <font>
      <b/>
      <sz val="12"/>
      <color indexed="10"/>
      <name val="Arial"/>
      <family val="2"/>
      <charset val="178"/>
    </font>
    <font>
      <sz val="10"/>
      <name val="Arial"/>
      <family val="2"/>
      <charset val="178"/>
    </font>
    <font>
      <b/>
      <sz val="14"/>
      <name val="Arial"/>
      <family val="2"/>
    </font>
    <font>
      <sz val="14"/>
      <name val="Arial"/>
      <family val="2"/>
    </font>
    <font>
      <b/>
      <sz val="10"/>
      <name val="Arial"/>
      <family val="2"/>
    </font>
    <font>
      <b/>
      <sz val="11"/>
      <name val="Arial"/>
      <family val="2"/>
    </font>
    <font>
      <sz val="8"/>
      <name val="Arial"/>
      <family val="2"/>
    </font>
    <font>
      <b/>
      <sz val="12"/>
      <name val="Courier New"/>
      <family val="3"/>
    </font>
    <font>
      <b/>
      <sz val="10"/>
      <name val="Arial"/>
      <family val="2"/>
      <charset val="178"/>
    </font>
    <font>
      <b/>
      <sz val="9"/>
      <name val="Arial"/>
      <family val="2"/>
      <charset val="178"/>
    </font>
    <font>
      <sz val="9"/>
      <name val="Arial"/>
      <family val="2"/>
    </font>
    <font>
      <sz val="11"/>
      <color theme="1"/>
      <name val="Calibri"/>
      <family val="2"/>
      <charset val="178"/>
      <scheme val="minor"/>
    </font>
    <font>
      <sz val="10"/>
      <color theme="0"/>
      <name val="Arial"/>
      <family val="2"/>
    </font>
    <font>
      <sz val="11"/>
      <name val="Arial"/>
      <family val="2"/>
    </font>
    <font>
      <sz val="11"/>
      <name val="Calibri"/>
      <family val="2"/>
    </font>
    <font>
      <sz val="10"/>
      <color indexed="10"/>
      <name val="Arial"/>
      <family val="2"/>
      <charset val="178"/>
    </font>
    <font>
      <sz val="10"/>
      <color indexed="10"/>
      <name val="Arial"/>
      <family val="2"/>
    </font>
    <font>
      <b/>
      <sz val="16"/>
      <color indexed="12"/>
      <name val="Arial"/>
      <family val="2"/>
    </font>
    <font>
      <b/>
      <sz val="13.5"/>
      <name val="Arial"/>
      <family val="2"/>
    </font>
    <font>
      <sz val="10"/>
      <color indexed="12"/>
      <name val="Arial"/>
      <family val="2"/>
    </font>
    <font>
      <b/>
      <sz val="20"/>
      <color theme="5"/>
      <name val="Sakkal Majalla"/>
    </font>
    <font>
      <sz val="10"/>
      <color theme="5"/>
      <name val="Arial"/>
      <family val="2"/>
    </font>
    <font>
      <i/>
      <sz val="16"/>
      <color theme="5"/>
      <name val="Arial"/>
      <family val="2"/>
    </font>
    <font>
      <b/>
      <sz val="14"/>
      <name val="Sakkal Majalla"/>
    </font>
    <font>
      <b/>
      <sz val="12"/>
      <name val="Sakkal Majalla"/>
    </font>
    <font>
      <b/>
      <sz val="11"/>
      <name val="Sakkal Majalla"/>
    </font>
    <font>
      <sz val="9"/>
      <name val="Sakkal Majalla"/>
    </font>
    <font>
      <b/>
      <sz val="24"/>
      <name val="Sakkal Majalla"/>
    </font>
    <font>
      <b/>
      <sz val="14"/>
      <name val="Arabic Transparent"/>
      <charset val="178"/>
    </font>
    <font>
      <sz val="14"/>
      <name val="Arabic Transparent"/>
      <charset val="178"/>
    </font>
    <font>
      <b/>
      <sz val="20"/>
      <name val="Sakkal Majalla"/>
    </font>
    <font>
      <b/>
      <sz val="18"/>
      <name val="Arial"/>
      <family val="2"/>
    </font>
    <font>
      <b/>
      <sz val="16"/>
      <name val="Arial"/>
      <family val="2"/>
    </font>
    <font>
      <sz val="10.5"/>
      <name val="Arial"/>
      <family val="2"/>
    </font>
    <font>
      <b/>
      <sz val="24"/>
      <color rgb="FF993366"/>
      <name val="Sakkal Majalla"/>
    </font>
    <font>
      <b/>
      <sz val="18"/>
      <color rgb="FF993366"/>
      <name val="Arial Narrow"/>
      <family val="2"/>
    </font>
    <font>
      <b/>
      <sz val="11"/>
      <color rgb="FF993366"/>
      <name val="Sakkal Majalla"/>
    </font>
    <font>
      <b/>
      <sz val="10"/>
      <color rgb="FF993366"/>
      <name val="Arial"/>
      <family val="2"/>
    </font>
    <font>
      <b/>
      <sz val="8"/>
      <color rgb="FF993366"/>
      <name val="Arial"/>
      <family val="2"/>
    </font>
    <font>
      <sz val="14"/>
      <name val="Arial Narrow"/>
      <family val="2"/>
    </font>
    <font>
      <b/>
      <sz val="18"/>
      <name val="Sakkal Majalla"/>
    </font>
    <font>
      <b/>
      <sz val="14"/>
      <name val="Arial Narrow"/>
      <family val="2"/>
    </font>
    <font>
      <sz val="11"/>
      <color theme="1"/>
      <name val="Calibri"/>
      <family val="2"/>
      <scheme val="minor"/>
    </font>
    <font>
      <sz val="10"/>
      <name val="Sakkal Majalla"/>
    </font>
    <font>
      <b/>
      <sz val="11"/>
      <color theme="1"/>
      <name val="Calibri"/>
      <family val="2"/>
      <scheme val="minor"/>
    </font>
    <font>
      <sz val="10"/>
      <color theme="1"/>
      <name val="Arial"/>
      <family val="2"/>
    </font>
    <font>
      <b/>
      <sz val="12"/>
      <color theme="1"/>
      <name val="Sakkal Majalla"/>
    </font>
    <font>
      <b/>
      <sz val="10"/>
      <color theme="1"/>
      <name val="Arial"/>
      <family val="2"/>
    </font>
    <font>
      <b/>
      <sz val="9"/>
      <name val="Calibri"/>
      <family val="2"/>
      <scheme val="minor"/>
    </font>
    <font>
      <b/>
      <sz val="8"/>
      <name val="Calibri"/>
      <family val="2"/>
      <scheme val="minor"/>
    </font>
    <font>
      <b/>
      <sz val="7.5"/>
      <name val="Calibri"/>
      <family val="2"/>
      <scheme val="minor"/>
    </font>
    <font>
      <sz val="18"/>
      <name val="Sakkal Majalla"/>
    </font>
    <font>
      <b/>
      <sz val="10"/>
      <name val="Calibri"/>
      <family val="2"/>
      <scheme val="minor"/>
    </font>
    <font>
      <sz val="9"/>
      <name val="Arial"/>
      <family val="2"/>
      <charset val="178"/>
    </font>
    <font>
      <b/>
      <sz val="10"/>
      <name val="Arial"/>
    </font>
    <font>
      <sz val="16"/>
      <name val="Sakkal Majalla"/>
    </font>
  </fonts>
  <fills count="6">
    <fill>
      <patternFill patternType="none"/>
    </fill>
    <fill>
      <patternFill patternType="gray125"/>
    </fill>
    <fill>
      <patternFill patternType="solid">
        <fgColor theme="0"/>
        <bgColor indexed="64"/>
      </patternFill>
    </fill>
    <fill>
      <patternFill patternType="solid">
        <fgColor indexed="43"/>
        <bgColor indexed="64"/>
      </patternFill>
    </fill>
    <fill>
      <patternFill patternType="solid">
        <fgColor theme="2"/>
        <bgColor indexed="64"/>
      </patternFill>
    </fill>
    <fill>
      <patternFill patternType="solid">
        <fgColor rgb="FFFFFFFF"/>
        <bgColor indexed="64"/>
      </patternFill>
    </fill>
  </fills>
  <borders count="112">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diagonalUp="1">
      <left style="thick">
        <color theme="0"/>
      </left>
      <right style="thick">
        <color theme="0"/>
      </right>
      <top style="thin">
        <color indexed="64"/>
      </top>
      <bottom style="thick">
        <color theme="0"/>
      </bottom>
      <diagonal style="thick">
        <color theme="0"/>
      </diagonal>
    </border>
    <border>
      <left style="thick">
        <color theme="0"/>
      </left>
      <right style="thick">
        <color theme="0"/>
      </right>
      <top style="thin">
        <color indexed="64"/>
      </top>
      <bottom style="thick">
        <color theme="0"/>
      </bottom>
      <diagonal/>
    </border>
    <border diagonalDown="1">
      <left style="thick">
        <color theme="0"/>
      </left>
      <right style="thick">
        <color theme="0"/>
      </right>
      <top style="thin">
        <color indexed="64"/>
      </top>
      <bottom style="thick">
        <color theme="0"/>
      </bottom>
      <diagonal style="thick">
        <color theme="0"/>
      </diagonal>
    </border>
    <border diagonalUp="1">
      <left style="thick">
        <color theme="0"/>
      </left>
      <right style="thick">
        <color theme="0"/>
      </right>
      <top style="thick">
        <color theme="0"/>
      </top>
      <bottom style="thick">
        <color theme="0"/>
      </bottom>
      <diagonal style="thick">
        <color theme="0"/>
      </diagonal>
    </border>
    <border>
      <left style="thick">
        <color theme="0"/>
      </left>
      <right style="thick">
        <color theme="0"/>
      </right>
      <top style="thick">
        <color theme="0"/>
      </top>
      <bottom style="thick">
        <color theme="0"/>
      </bottom>
      <diagonal/>
    </border>
    <border diagonalUp="1">
      <left style="thick">
        <color theme="0"/>
      </left>
      <right style="thick">
        <color theme="0"/>
      </right>
      <top style="thick">
        <color theme="0"/>
      </top>
      <bottom style="thin">
        <color indexed="64"/>
      </bottom>
      <diagonal style="thick">
        <color theme="0"/>
      </diagonal>
    </border>
    <border>
      <left style="thick">
        <color theme="0"/>
      </left>
      <right style="thick">
        <color theme="0"/>
      </right>
      <top style="thick">
        <color theme="0"/>
      </top>
      <bottom style="thin">
        <color indexed="64"/>
      </bottom>
      <diagonal/>
    </border>
    <border diagonalDown="1">
      <left style="thick">
        <color theme="0"/>
      </left>
      <right style="thick">
        <color theme="0"/>
      </right>
      <top style="thick">
        <color theme="0"/>
      </top>
      <bottom style="thin">
        <color indexed="64"/>
      </bottom>
      <diagonal style="thick">
        <color theme="0"/>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thick">
        <color theme="0"/>
      </left>
      <right style="thick">
        <color theme="0"/>
      </right>
      <top style="thick">
        <color theme="0"/>
      </top>
      <bottom/>
      <diagonal/>
    </border>
    <border>
      <left style="medium">
        <color theme="0"/>
      </left>
      <right style="medium">
        <color theme="0"/>
      </right>
      <top style="medium">
        <color theme="0"/>
      </top>
      <bottom/>
      <diagonal/>
    </border>
    <border>
      <left style="thick">
        <color theme="0"/>
      </left>
      <right style="thick">
        <color theme="0"/>
      </right>
      <top style="thin">
        <color indexed="64"/>
      </top>
      <bottom style="thin">
        <color indexed="64"/>
      </bottom>
      <diagonal/>
    </border>
    <border>
      <left style="medium">
        <color theme="0"/>
      </left>
      <right style="medium">
        <color theme="0"/>
      </right>
      <top style="thin">
        <color indexed="64"/>
      </top>
      <bottom style="medium">
        <color theme="0"/>
      </bottom>
      <diagonal/>
    </border>
    <border>
      <left style="medium">
        <color theme="0"/>
      </left>
      <right/>
      <top style="thin">
        <color indexed="64"/>
      </top>
      <bottom/>
      <diagonal/>
    </border>
    <border>
      <left/>
      <right style="medium">
        <color theme="0"/>
      </right>
      <top style="thin">
        <color indexed="64"/>
      </top>
      <bottom/>
      <diagonal/>
    </border>
    <border>
      <left style="medium">
        <color theme="0"/>
      </left>
      <right/>
      <top/>
      <bottom/>
      <diagonal/>
    </border>
    <border>
      <left/>
      <right style="medium">
        <color theme="0"/>
      </right>
      <top/>
      <bottom/>
      <diagonal/>
    </border>
    <border>
      <left style="medium">
        <color theme="0"/>
      </left>
      <right/>
      <top/>
      <bottom style="thin">
        <color indexed="64"/>
      </bottom>
      <diagonal/>
    </border>
    <border>
      <left/>
      <right style="medium">
        <color theme="0"/>
      </right>
      <top/>
      <bottom style="thin">
        <color indexed="64"/>
      </bottom>
      <diagonal/>
    </border>
    <border>
      <left style="thick">
        <color theme="0"/>
      </left>
      <right style="thick">
        <color theme="0"/>
      </right>
      <top/>
      <bottom style="thick">
        <color theme="0"/>
      </bottom>
      <diagonal/>
    </border>
    <border>
      <left style="medium">
        <color theme="0"/>
      </left>
      <right style="medium">
        <color theme="0"/>
      </right>
      <top/>
      <bottom/>
      <diagonal/>
    </border>
    <border>
      <left style="medium">
        <color theme="0"/>
      </left>
      <right/>
      <top style="thin">
        <color auto="1"/>
      </top>
      <bottom style="thin">
        <color auto="1"/>
      </bottom>
      <diagonal/>
    </border>
    <border>
      <left/>
      <right/>
      <top style="thin">
        <color indexed="64"/>
      </top>
      <bottom style="thin">
        <color indexed="64"/>
      </bottom>
      <diagonal/>
    </border>
    <border>
      <left/>
      <right style="medium">
        <color theme="0"/>
      </right>
      <top style="thin">
        <color indexed="64"/>
      </top>
      <bottom style="thin">
        <color indexed="64"/>
      </bottom>
      <diagonal/>
    </border>
    <border>
      <left style="medium">
        <color theme="0"/>
      </left>
      <right style="medium">
        <color theme="0"/>
      </right>
      <top style="thin">
        <color indexed="64"/>
      </top>
      <bottom style="thin">
        <color indexed="64"/>
      </bottom>
      <diagonal/>
    </border>
    <border>
      <left/>
      <right style="medium">
        <color theme="0"/>
      </right>
      <top style="thin">
        <color indexed="64"/>
      </top>
      <bottom style="medium">
        <color theme="0"/>
      </bottom>
      <diagonal/>
    </border>
    <border>
      <left style="medium">
        <color theme="0"/>
      </left>
      <right/>
      <top style="thin">
        <color indexed="64"/>
      </top>
      <bottom style="medium">
        <color theme="0"/>
      </bottom>
      <diagonal/>
    </border>
    <border>
      <left style="medium">
        <color theme="0"/>
      </left>
      <right/>
      <top style="medium">
        <color theme="0"/>
      </top>
      <bottom style="medium">
        <color theme="0"/>
      </bottom>
      <diagonal/>
    </border>
    <border diagonalUp="1">
      <left style="thick">
        <color theme="0"/>
      </left>
      <right style="thick">
        <color theme="0"/>
      </right>
      <top style="thin">
        <color indexed="64"/>
      </top>
      <bottom/>
      <diagonal style="thick">
        <color theme="0"/>
      </diagonal>
    </border>
    <border diagonalUp="1">
      <left style="thick">
        <color theme="0"/>
      </left>
      <right style="thick">
        <color theme="0"/>
      </right>
      <top/>
      <bottom style="thin">
        <color indexed="64"/>
      </bottom>
      <diagonal style="thick">
        <color theme="0"/>
      </diagonal>
    </border>
    <border diagonalDown="1">
      <left style="thick">
        <color theme="0"/>
      </left>
      <right style="thick">
        <color theme="0"/>
      </right>
      <top style="thin">
        <color indexed="64"/>
      </top>
      <bottom/>
      <diagonal style="thick">
        <color theme="0"/>
      </diagonal>
    </border>
    <border diagonalDown="1">
      <left style="thick">
        <color theme="0"/>
      </left>
      <right style="thick">
        <color theme="0"/>
      </right>
      <top/>
      <bottom/>
      <diagonal style="thick">
        <color theme="0"/>
      </diagonal>
    </border>
    <border diagonalDown="1">
      <left style="thick">
        <color theme="0"/>
      </left>
      <right style="thick">
        <color theme="0"/>
      </right>
      <top/>
      <bottom style="thin">
        <color indexed="64"/>
      </bottom>
      <diagonal style="thick">
        <color theme="0"/>
      </diagonal>
    </border>
    <border>
      <left style="thick">
        <color theme="0"/>
      </left>
      <right style="thick">
        <color theme="0"/>
      </right>
      <top/>
      <bottom/>
      <diagonal/>
    </border>
    <border>
      <left style="thick">
        <color theme="0"/>
      </left>
      <right style="thick">
        <color theme="0"/>
      </right>
      <top/>
      <bottom style="thin">
        <color indexed="64"/>
      </bottom>
      <diagonal/>
    </border>
    <border>
      <left/>
      <right/>
      <top/>
      <bottom style="thin">
        <color indexed="64"/>
      </bottom>
      <diagonal/>
    </border>
    <border>
      <left style="thick">
        <color theme="0"/>
      </left>
      <right/>
      <top style="thin">
        <color indexed="64"/>
      </top>
      <bottom style="thick">
        <color theme="0"/>
      </bottom>
      <diagonal/>
    </border>
    <border>
      <left style="thick">
        <color theme="0"/>
      </left>
      <right/>
      <top style="thick">
        <color theme="0"/>
      </top>
      <bottom style="thick">
        <color theme="0"/>
      </bottom>
      <diagonal/>
    </border>
    <border>
      <left style="thick">
        <color theme="0"/>
      </left>
      <right/>
      <top style="thin">
        <color indexed="64"/>
      </top>
      <bottom style="thin">
        <color indexed="64"/>
      </bottom>
      <diagonal/>
    </border>
    <border>
      <left style="medium">
        <color theme="0"/>
      </left>
      <right style="medium">
        <color theme="0"/>
      </right>
      <top style="thin">
        <color indexed="64"/>
      </top>
      <bottom/>
      <diagonal/>
    </border>
    <border>
      <left style="medium">
        <color theme="0"/>
      </left>
      <right style="medium">
        <color theme="0"/>
      </right>
      <top/>
      <bottom style="thin">
        <color indexed="64"/>
      </bottom>
      <diagonal/>
    </border>
    <border>
      <left style="thick">
        <color theme="0"/>
      </left>
      <right style="medium">
        <color theme="0"/>
      </right>
      <top style="thin">
        <color auto="1"/>
      </top>
      <bottom style="medium">
        <color theme="0"/>
      </bottom>
      <diagonal/>
    </border>
    <border>
      <left style="thick">
        <color theme="0"/>
      </left>
      <right style="medium">
        <color theme="0"/>
      </right>
      <top style="medium">
        <color theme="0"/>
      </top>
      <bottom style="medium">
        <color theme="0"/>
      </bottom>
      <diagonal/>
    </border>
    <border>
      <left style="thick">
        <color theme="0"/>
      </left>
      <right style="medium">
        <color theme="0"/>
      </right>
      <top style="medium">
        <color theme="0"/>
      </top>
      <bottom/>
      <diagonal/>
    </border>
    <border>
      <left style="medium">
        <color theme="0"/>
      </left>
      <right/>
      <top style="medium">
        <color theme="0"/>
      </top>
      <bottom/>
      <diagonal/>
    </border>
    <border>
      <left style="thick">
        <color theme="0"/>
      </left>
      <right style="thick">
        <color theme="0"/>
      </right>
      <top style="thin">
        <color indexed="64"/>
      </top>
      <bottom/>
      <diagonal/>
    </border>
    <border>
      <left/>
      <right style="medium">
        <color theme="0"/>
      </right>
      <top style="medium">
        <color theme="0"/>
      </top>
      <bottom/>
      <diagonal/>
    </border>
    <border diagonalUp="1">
      <left/>
      <right style="medium">
        <color theme="0"/>
      </right>
      <top style="thin">
        <color indexed="64"/>
      </top>
      <bottom/>
      <diagonal style="medium">
        <color theme="0"/>
      </diagonal>
    </border>
    <border diagonalDown="1">
      <left style="medium">
        <color theme="0"/>
      </left>
      <right/>
      <top style="thin">
        <color indexed="64"/>
      </top>
      <bottom/>
      <diagonal style="medium">
        <color theme="0"/>
      </diagonal>
    </border>
    <border diagonalUp="1">
      <left/>
      <right style="medium">
        <color theme="0"/>
      </right>
      <top/>
      <bottom style="thin">
        <color indexed="64"/>
      </bottom>
      <diagonal style="medium">
        <color theme="0"/>
      </diagonal>
    </border>
    <border diagonalDown="1">
      <left style="medium">
        <color theme="0"/>
      </left>
      <right/>
      <top/>
      <bottom style="thin">
        <color indexed="64"/>
      </bottom>
      <diagonal style="medium">
        <color theme="0"/>
      </diagonal>
    </border>
    <border>
      <left/>
      <right style="thick">
        <color theme="0"/>
      </right>
      <top style="thin">
        <color indexed="64"/>
      </top>
      <bottom style="thin">
        <color indexed="64"/>
      </bottom>
      <diagonal/>
    </border>
    <border diagonalDown="1">
      <left style="thick">
        <color theme="0"/>
      </left>
      <right style="thick">
        <color theme="0"/>
      </right>
      <top style="thick">
        <color theme="0"/>
      </top>
      <bottom style="thick">
        <color theme="0"/>
      </bottom>
      <diagonal style="thick">
        <color theme="0"/>
      </diagonal>
    </border>
    <border>
      <left/>
      <right style="medium">
        <color indexed="60"/>
      </right>
      <top style="thin">
        <color indexed="64"/>
      </top>
      <bottom style="thin">
        <color indexed="64"/>
      </bottom>
      <diagonal/>
    </border>
    <border>
      <left style="medium">
        <color indexed="60"/>
      </left>
      <right/>
      <top style="thin">
        <color indexed="64"/>
      </top>
      <bottom style="thin">
        <color indexed="64"/>
      </bottom>
      <diagonal/>
    </border>
    <border>
      <left/>
      <right style="thick">
        <color theme="0"/>
      </right>
      <top/>
      <bottom style="thick">
        <color theme="0"/>
      </bottom>
      <diagonal/>
    </border>
    <border>
      <left/>
      <right style="thick">
        <color theme="0"/>
      </right>
      <top style="thick">
        <color theme="0"/>
      </top>
      <bottom style="thick">
        <color theme="0"/>
      </bottom>
      <diagonal/>
    </border>
    <border>
      <left style="thick">
        <color theme="0"/>
      </left>
      <right/>
      <top/>
      <bottom style="thick">
        <color theme="0"/>
      </bottom>
      <diagonal/>
    </border>
    <border>
      <left style="thick">
        <color theme="0"/>
      </left>
      <right/>
      <top/>
      <bottom/>
      <diagonal/>
    </border>
    <border>
      <left/>
      <right style="thick">
        <color theme="0"/>
      </right>
      <top/>
      <bottom/>
      <diagonal/>
    </border>
    <border>
      <left style="thick">
        <color theme="0"/>
      </left>
      <right style="medium">
        <color theme="0"/>
      </right>
      <top style="thin">
        <color indexed="64"/>
      </top>
      <bottom/>
      <diagonal/>
    </border>
    <border>
      <left style="medium">
        <color theme="0"/>
      </left>
      <right style="medium">
        <color theme="0"/>
      </right>
      <top/>
      <bottom style="thin">
        <color theme="1"/>
      </bottom>
      <diagonal/>
    </border>
    <border>
      <left/>
      <right style="medium">
        <color theme="0"/>
      </right>
      <top style="thin">
        <color auto="1"/>
      </top>
      <bottom style="thin">
        <color theme="1"/>
      </bottom>
      <diagonal/>
    </border>
    <border>
      <left style="medium">
        <color theme="0"/>
      </left>
      <right/>
      <top style="thin">
        <color auto="1"/>
      </top>
      <bottom style="thin">
        <color theme="1"/>
      </bottom>
      <diagonal/>
    </border>
    <border>
      <left style="medium">
        <color rgb="FFC00000"/>
      </left>
      <right style="thin">
        <color rgb="FFC00000"/>
      </right>
      <top/>
      <bottom/>
      <diagonal/>
    </border>
    <border>
      <left style="thin">
        <color rgb="FFC00000"/>
      </left>
      <right style="thin">
        <color rgb="FFC00000"/>
      </right>
      <top/>
      <bottom/>
      <diagonal/>
    </border>
    <border>
      <left style="thin">
        <color rgb="FFC00000"/>
      </left>
      <right style="medium">
        <color rgb="FFC00000"/>
      </right>
      <top/>
      <bottom/>
      <diagonal/>
    </border>
    <border>
      <left style="medium">
        <color rgb="FFC00000"/>
      </left>
      <right style="thin">
        <color rgb="FFC00000"/>
      </right>
      <top/>
      <bottom style="medium">
        <color rgb="FFC00000"/>
      </bottom>
      <diagonal/>
    </border>
    <border>
      <left style="thin">
        <color rgb="FFC00000"/>
      </left>
      <right style="thin">
        <color rgb="FFC00000"/>
      </right>
      <top/>
      <bottom style="medium">
        <color rgb="FFC00000"/>
      </bottom>
      <diagonal/>
    </border>
    <border>
      <left style="thin">
        <color rgb="FFC00000"/>
      </left>
      <right style="medium">
        <color rgb="FFC00000"/>
      </right>
      <top/>
      <bottom style="medium">
        <color rgb="FFC00000"/>
      </bottom>
      <diagonal/>
    </border>
    <border>
      <left style="medium">
        <color rgb="FFC00000"/>
      </left>
      <right style="thin">
        <color rgb="FFC00000"/>
      </right>
      <top style="medium">
        <color rgb="FFC00000"/>
      </top>
      <bottom style="medium">
        <color rgb="FFC00000"/>
      </bottom>
      <diagonal/>
    </border>
    <border>
      <left style="thin">
        <color rgb="FFC00000"/>
      </left>
      <right style="thin">
        <color rgb="FFC00000"/>
      </right>
      <top style="medium">
        <color rgb="FFC00000"/>
      </top>
      <bottom style="medium">
        <color rgb="FFC00000"/>
      </bottom>
      <diagonal/>
    </border>
    <border>
      <left style="thin">
        <color rgb="FFC00000"/>
      </left>
      <right style="medium">
        <color rgb="FFC00000"/>
      </right>
      <top style="medium">
        <color rgb="FFC00000"/>
      </top>
      <bottom style="medium">
        <color rgb="FFC00000"/>
      </bottom>
      <diagonal/>
    </border>
    <border>
      <left style="medium">
        <color rgb="FFC00000"/>
      </left>
      <right style="thin">
        <color rgb="FFC00000"/>
      </right>
      <top style="medium">
        <color rgb="FFC00000"/>
      </top>
      <bottom/>
      <diagonal/>
    </border>
    <border>
      <left style="thin">
        <color rgb="FFC00000"/>
      </left>
      <right style="thin">
        <color rgb="FFC00000"/>
      </right>
      <top style="medium">
        <color rgb="FFC00000"/>
      </top>
      <bottom/>
      <diagonal/>
    </border>
    <border>
      <left style="thin">
        <color rgb="FFC00000"/>
      </left>
      <right style="medium">
        <color rgb="FFC00000"/>
      </right>
      <top style="medium">
        <color rgb="FFC00000"/>
      </top>
      <bottom/>
      <diagonal/>
    </border>
    <border>
      <left/>
      <right style="medium">
        <color theme="0"/>
      </right>
      <top/>
      <bottom style="thin">
        <color theme="1"/>
      </bottom>
      <diagonal/>
    </border>
    <border>
      <left style="medium">
        <color theme="0"/>
      </left>
      <right/>
      <top style="thin">
        <color rgb="FF000000"/>
      </top>
      <bottom style="medium">
        <color theme="0"/>
      </bottom>
      <diagonal/>
    </border>
    <border>
      <left style="medium">
        <color theme="0"/>
      </left>
      <right style="thick">
        <color theme="0"/>
      </right>
      <top style="thin">
        <color indexed="64"/>
      </top>
      <bottom style="medium">
        <color theme="0"/>
      </bottom>
      <diagonal/>
    </border>
    <border>
      <left style="medium">
        <color theme="0"/>
      </left>
      <right style="thick">
        <color theme="0"/>
      </right>
      <top style="medium">
        <color theme="0"/>
      </top>
      <bottom style="medium">
        <color theme="0"/>
      </bottom>
      <diagonal/>
    </border>
    <border>
      <left style="medium">
        <color theme="0"/>
      </left>
      <right style="thick">
        <color theme="0"/>
      </right>
      <top style="medium">
        <color theme="0"/>
      </top>
      <bottom style="thin">
        <color indexed="64"/>
      </bottom>
      <diagonal/>
    </border>
    <border>
      <left style="thick">
        <color theme="0"/>
      </left>
      <right style="medium">
        <color theme="0"/>
      </right>
      <top style="medium">
        <color theme="0"/>
      </top>
      <bottom style="thin">
        <color indexed="64"/>
      </bottom>
      <diagonal/>
    </border>
    <border>
      <left style="medium">
        <color theme="0"/>
      </left>
      <right style="thick">
        <color theme="0"/>
      </right>
      <top/>
      <bottom style="medium">
        <color theme="0"/>
      </bottom>
      <diagonal/>
    </border>
    <border>
      <left style="thick">
        <color theme="0"/>
      </left>
      <right style="thick">
        <color theme="0"/>
      </right>
      <top/>
      <bottom style="medium">
        <color theme="0"/>
      </bottom>
      <diagonal/>
    </border>
    <border>
      <left style="thick">
        <color theme="0"/>
      </left>
      <right style="medium">
        <color theme="0"/>
      </right>
      <top/>
      <bottom style="medium">
        <color theme="0"/>
      </bottom>
      <diagonal/>
    </border>
    <border>
      <left style="thick">
        <color theme="0"/>
      </left>
      <right style="thick">
        <color theme="0"/>
      </right>
      <top style="medium">
        <color theme="0"/>
      </top>
      <bottom style="medium">
        <color theme="0"/>
      </bottom>
      <diagonal/>
    </border>
    <border>
      <left style="medium">
        <color theme="0"/>
      </left>
      <right style="thick">
        <color theme="0"/>
      </right>
      <top style="medium">
        <color theme="0"/>
      </top>
      <bottom/>
      <diagonal/>
    </border>
    <border>
      <left style="thick">
        <color theme="0"/>
      </left>
      <right style="thick">
        <color theme="0"/>
      </right>
      <top style="medium">
        <color theme="0"/>
      </top>
      <bottom/>
      <diagonal/>
    </border>
    <border>
      <left style="medium">
        <color theme="0"/>
      </left>
      <right style="thick">
        <color theme="0"/>
      </right>
      <top style="thin">
        <color theme="1"/>
      </top>
      <bottom style="thin">
        <color indexed="64"/>
      </bottom>
      <diagonal/>
    </border>
    <border>
      <left style="thick">
        <color theme="0"/>
      </left>
      <right style="thick">
        <color theme="0"/>
      </right>
      <top style="thin">
        <color theme="1"/>
      </top>
      <bottom style="thin">
        <color indexed="64"/>
      </bottom>
      <diagonal/>
    </border>
    <border>
      <left style="thick">
        <color theme="0"/>
      </left>
      <right style="medium">
        <color theme="0"/>
      </right>
      <top style="thin">
        <color theme="1"/>
      </top>
      <bottom style="thin">
        <color indexed="64"/>
      </bottom>
      <diagonal/>
    </border>
    <border>
      <left style="thick">
        <color theme="0"/>
      </left>
      <right style="medium">
        <color theme="0"/>
      </right>
      <top/>
      <bottom style="thin">
        <color auto="1"/>
      </bottom>
      <diagonal/>
    </border>
    <border diagonalUp="1">
      <left style="thick">
        <color theme="0"/>
      </left>
      <right style="thick">
        <color theme="0"/>
      </right>
      <top/>
      <bottom/>
      <diagonal style="thick">
        <color theme="0"/>
      </diagonal>
    </border>
    <border>
      <left style="medium">
        <color theme="0"/>
      </left>
      <right style="thick">
        <color theme="0"/>
      </right>
      <top/>
      <bottom/>
      <diagonal/>
    </border>
    <border>
      <left style="thick">
        <color theme="0"/>
      </left>
      <right style="medium">
        <color theme="0"/>
      </right>
      <top/>
      <bottom/>
      <diagonal/>
    </border>
    <border>
      <left style="medium">
        <color theme="0"/>
      </left>
      <right style="thick">
        <color theme="0"/>
      </right>
      <top style="thin">
        <color indexed="64"/>
      </top>
      <bottom style="thin">
        <color indexed="64"/>
      </bottom>
      <diagonal/>
    </border>
    <border>
      <left style="thick">
        <color theme="0"/>
      </left>
      <right style="medium">
        <color theme="0"/>
      </right>
      <top style="thin">
        <color indexed="64"/>
      </top>
      <bottom style="thin">
        <color indexed="64"/>
      </bottom>
      <diagonal/>
    </border>
    <border>
      <left/>
      <right style="thick">
        <color theme="0"/>
      </right>
      <top style="thick">
        <color theme="0"/>
      </top>
      <bottom/>
      <diagonal/>
    </border>
    <border>
      <left style="thick">
        <color theme="0"/>
      </left>
      <right/>
      <top style="thick">
        <color theme="0"/>
      </top>
      <bottom/>
      <diagonal/>
    </border>
    <border>
      <left/>
      <right/>
      <top style="thin">
        <color theme="1"/>
      </top>
      <bottom/>
      <diagonal/>
    </border>
    <border>
      <left style="thick">
        <color theme="0"/>
      </left>
      <right/>
      <top/>
      <bottom style="thin">
        <color indexed="64"/>
      </bottom>
      <diagonal/>
    </border>
  </borders>
  <cellStyleXfs count="53">
    <xf numFmtId="0" fontId="0" fillId="0" borderId="0"/>
    <xf numFmtId="0" fontId="4" fillId="0" borderId="0"/>
    <xf numFmtId="164" fontId="4" fillId="0" borderId="0" applyFont="0" applyFill="0" applyBorder="0" applyAlignment="0" applyProtection="0"/>
    <xf numFmtId="0" fontId="5" fillId="0" borderId="0" applyAlignment="0">
      <alignment horizontal="centerContinuous" vertical="center"/>
    </xf>
    <xf numFmtId="0" fontId="5" fillId="0" borderId="0" applyAlignment="0">
      <alignment horizontal="centerContinuous" vertical="center"/>
    </xf>
    <xf numFmtId="0" fontId="5" fillId="0" borderId="0" applyAlignment="0">
      <alignment horizontal="centerContinuous" vertical="center"/>
    </xf>
    <xf numFmtId="0" fontId="6" fillId="0" borderId="0" applyAlignment="0">
      <alignment horizontal="centerContinuous" vertical="center"/>
    </xf>
    <xf numFmtId="0" fontId="6" fillId="0" borderId="0" applyAlignment="0">
      <alignment horizontal="centerContinuous" vertical="center"/>
    </xf>
    <xf numFmtId="0" fontId="6" fillId="0" borderId="0" applyAlignment="0">
      <alignment horizontal="centerContinuous" vertical="center"/>
    </xf>
    <xf numFmtId="0" fontId="7" fillId="3" borderId="1">
      <alignment horizontal="right" vertical="center" wrapText="1"/>
    </xf>
    <xf numFmtId="0" fontId="7" fillId="3" borderId="1">
      <alignment horizontal="right" vertical="center" wrapText="1"/>
    </xf>
    <xf numFmtId="0" fontId="7" fillId="3" borderId="1">
      <alignment horizontal="right" vertical="center" wrapText="1"/>
    </xf>
    <xf numFmtId="1" fontId="8" fillId="3" borderId="2">
      <alignment horizontal="left" vertical="center" wrapText="1"/>
    </xf>
    <xf numFmtId="1" fontId="9" fillId="3" borderId="3">
      <alignment horizontal="center" vertical="center"/>
    </xf>
    <xf numFmtId="0" fontId="10" fillId="3" borderId="3">
      <alignment horizontal="center" vertical="center" wrapText="1"/>
    </xf>
    <xf numFmtId="0" fontId="11" fillId="3" borderId="3">
      <alignment horizontal="center" vertical="center" wrapText="1"/>
    </xf>
    <xf numFmtId="0" fontId="11" fillId="3" borderId="3">
      <alignment horizontal="center" vertical="center" wrapText="1"/>
    </xf>
    <xf numFmtId="0" fontId="11" fillId="3" borderId="3">
      <alignment horizontal="center" vertical="center" wrapText="1"/>
    </xf>
    <xf numFmtId="0" fontId="4" fillId="0" borderId="0">
      <alignment horizontal="center" vertical="center" readingOrder="2"/>
    </xf>
    <xf numFmtId="0" fontId="4" fillId="0" borderId="0">
      <alignment horizontal="center" vertical="center" readingOrder="2"/>
    </xf>
    <xf numFmtId="0" fontId="12" fillId="0" borderId="0">
      <alignment horizontal="left" vertical="center"/>
    </xf>
    <xf numFmtId="0" fontId="4" fillId="0" borderId="0"/>
    <xf numFmtId="0" fontId="4" fillId="0" borderId="0"/>
    <xf numFmtId="0" fontId="4" fillId="0" borderId="0"/>
    <xf numFmtId="0" fontId="4" fillId="0" borderId="0"/>
    <xf numFmtId="0" fontId="13" fillId="0" borderId="0">
      <alignment horizontal="right" vertical="center"/>
    </xf>
    <xf numFmtId="0" fontId="14" fillId="0" borderId="0">
      <alignment horizontal="left" vertical="center"/>
    </xf>
    <xf numFmtId="0" fontId="7" fillId="0" borderId="0">
      <alignment horizontal="right" vertical="center"/>
    </xf>
    <xf numFmtId="0" fontId="7" fillId="0" borderId="0">
      <alignment horizontal="right" vertical="center"/>
    </xf>
    <xf numFmtId="0" fontId="7" fillId="0" borderId="0">
      <alignment horizontal="righ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15" fillId="3" borderId="3" applyAlignment="0">
      <alignment horizontal="center" vertical="center"/>
    </xf>
    <xf numFmtId="0" fontId="13" fillId="0" borderId="4">
      <alignment horizontal="right" vertical="center" indent="1"/>
    </xf>
    <xf numFmtId="0" fontId="7" fillId="3" borderId="4">
      <alignment horizontal="right" vertical="center" wrapText="1" indent="1" readingOrder="2"/>
    </xf>
    <xf numFmtId="0" fontId="7" fillId="3" borderId="4">
      <alignment horizontal="right" vertical="center" wrapText="1" indent="1" readingOrder="2"/>
    </xf>
    <xf numFmtId="0" fontId="7" fillId="3" borderId="4">
      <alignment horizontal="right" vertical="center" wrapText="1" indent="1" readingOrder="2"/>
    </xf>
    <xf numFmtId="0" fontId="7" fillId="3" borderId="4">
      <alignment horizontal="right" vertical="center" wrapText="1" indent="1" readingOrder="2"/>
    </xf>
    <xf numFmtId="0" fontId="16" fillId="0" borderId="4">
      <alignment horizontal="right" vertical="center" indent="1"/>
    </xf>
    <xf numFmtId="0" fontId="16" fillId="3" borderId="4">
      <alignment horizontal="left" vertical="center" wrapText="1" indent="1"/>
    </xf>
    <xf numFmtId="0" fontId="16" fillId="0" borderId="5">
      <alignment horizontal="left" vertical="center"/>
    </xf>
    <xf numFmtId="0" fontId="16" fillId="0" borderId="6">
      <alignment horizontal="left" vertical="center"/>
    </xf>
    <xf numFmtId="0" fontId="26" fillId="0" borderId="0"/>
    <xf numFmtId="0" fontId="3" fillId="0" borderId="0"/>
    <xf numFmtId="0" fontId="4" fillId="0" borderId="0"/>
    <xf numFmtId="0" fontId="2" fillId="0" borderId="0"/>
    <xf numFmtId="0" fontId="2" fillId="0" borderId="0"/>
    <xf numFmtId="0" fontId="2" fillId="0" borderId="0"/>
    <xf numFmtId="164" fontId="57" fillId="0" borderId="0" applyFont="0" applyFill="0" applyBorder="0" applyAlignment="0" applyProtection="0"/>
    <xf numFmtId="0" fontId="1" fillId="0" borderId="0"/>
  </cellStyleXfs>
  <cellXfs count="630">
    <xf numFmtId="0" fontId="0" fillId="0" borderId="0" xfId="0"/>
    <xf numFmtId="0" fontId="4" fillId="0" borderId="0" xfId="1"/>
    <xf numFmtId="1" fontId="18" fillId="0" borderId="0" xfId="23" applyNumberFormat="1" applyFont="1" applyBorder="1" applyAlignment="1">
      <alignment vertical="center"/>
    </xf>
    <xf numFmtId="1" fontId="4" fillId="0" borderId="0" xfId="23" applyNumberFormat="1" applyFont="1" applyBorder="1" applyAlignment="1">
      <alignment vertical="center"/>
    </xf>
    <xf numFmtId="0" fontId="7" fillId="2" borderId="0" xfId="28" applyFont="1" applyFill="1">
      <alignment horizontal="right" vertical="center"/>
    </xf>
    <xf numFmtId="1" fontId="9" fillId="2" borderId="0" xfId="1" applyNumberFormat="1" applyFont="1" applyFill="1" applyBorder="1" applyAlignment="1">
      <alignment horizontal="centerContinuous" vertical="center"/>
    </xf>
    <xf numFmtId="1" fontId="15" fillId="2" borderId="0" xfId="1" applyNumberFormat="1" applyFont="1" applyFill="1" applyBorder="1" applyAlignment="1">
      <alignment horizontal="centerContinuous" vertical="center"/>
    </xf>
    <xf numFmtId="1" fontId="16" fillId="0" borderId="0" xfId="1" applyNumberFormat="1" applyFont="1" applyBorder="1" applyAlignment="1">
      <alignment vertical="center"/>
    </xf>
    <xf numFmtId="0" fontId="19" fillId="2" borderId="0" xfId="31" applyFont="1" applyFill="1">
      <alignment horizontal="left" vertical="center"/>
    </xf>
    <xf numFmtId="1" fontId="19" fillId="0" borderId="0" xfId="23" applyNumberFormat="1" applyFont="1" applyBorder="1" applyAlignment="1">
      <alignment horizontal="center" vertical="center"/>
    </xf>
    <xf numFmtId="1" fontId="4" fillId="0" borderId="0" xfId="23" applyNumberFormat="1" applyFont="1" applyBorder="1" applyAlignment="1">
      <alignment horizontal="center" vertical="center"/>
    </xf>
    <xf numFmtId="3" fontId="19" fillId="0" borderId="17" xfId="41" applyNumberFormat="1" applyFont="1" applyFill="1" applyBorder="1">
      <alignment horizontal="right" vertical="center" indent="1"/>
    </xf>
    <xf numFmtId="0" fontId="4" fillId="2" borderId="8" xfId="42" applyFont="1" applyFill="1" applyBorder="1" applyAlignment="1">
      <alignment horizontal="center" vertical="center" wrapText="1"/>
    </xf>
    <xf numFmtId="0" fontId="4" fillId="4" borderId="11" xfId="42" applyFont="1" applyFill="1" applyBorder="1" applyAlignment="1">
      <alignment horizontal="center" vertical="center" wrapText="1"/>
    </xf>
    <xf numFmtId="0" fontId="4" fillId="0" borderId="11" xfId="42" applyFont="1" applyFill="1" applyBorder="1" applyAlignment="1">
      <alignment horizontal="center" vertical="center" wrapText="1"/>
    </xf>
    <xf numFmtId="0" fontId="4" fillId="0" borderId="0" xfId="23" applyFont="1"/>
    <xf numFmtId="1" fontId="4" fillId="0" borderId="0" xfId="23" applyNumberFormat="1" applyFont="1" applyBorder="1" applyAlignment="1">
      <alignment horizontal="left" vertical="center"/>
    </xf>
    <xf numFmtId="3" fontId="19" fillId="2" borderId="22" xfId="35" applyNumberFormat="1" applyFont="1" applyFill="1" applyBorder="1" applyAlignment="1">
      <alignment horizontal="right" vertical="center" indent="1"/>
    </xf>
    <xf numFmtId="0" fontId="7" fillId="2" borderId="0" xfId="27" applyFont="1" applyFill="1" applyAlignment="1">
      <alignment vertical="center"/>
    </xf>
    <xf numFmtId="0" fontId="22" fillId="2" borderId="0" xfId="1" applyFont="1" applyFill="1" applyAlignment="1">
      <alignment horizontal="right"/>
    </xf>
    <xf numFmtId="0" fontId="19" fillId="2" borderId="0" xfId="30" applyFont="1" applyFill="1" applyBorder="1" applyAlignment="1">
      <alignment vertical="center"/>
    </xf>
    <xf numFmtId="0" fontId="19" fillId="0" borderId="0" xfId="1" applyFont="1"/>
    <xf numFmtId="3" fontId="19" fillId="0" borderId="37" xfId="41" applyNumberFormat="1" applyFont="1" applyFill="1" applyBorder="1">
      <alignment horizontal="right" vertical="center" indent="1"/>
    </xf>
    <xf numFmtId="165" fontId="4" fillId="0" borderId="37" xfId="41" applyNumberFormat="1" applyFont="1" applyFill="1" applyBorder="1">
      <alignment horizontal="right" vertical="center" indent="1"/>
    </xf>
    <xf numFmtId="3" fontId="4" fillId="0" borderId="17" xfId="41" applyNumberFormat="1" applyFont="1" applyFill="1" applyBorder="1">
      <alignment horizontal="right" vertical="center" indent="1"/>
    </xf>
    <xf numFmtId="165" fontId="4" fillId="0" borderId="17" xfId="41" applyNumberFormat="1" applyFont="1" applyFill="1" applyBorder="1">
      <alignment horizontal="right" vertical="center" indent="1"/>
    </xf>
    <xf numFmtId="165" fontId="4" fillId="4" borderId="17" xfId="41" applyNumberFormat="1" applyFont="1" applyFill="1" applyBorder="1">
      <alignment horizontal="right" vertical="center" indent="1"/>
    </xf>
    <xf numFmtId="1" fontId="27" fillId="0" borderId="0" xfId="23" applyNumberFormat="1" applyFont="1" applyBorder="1" applyAlignment="1">
      <alignment horizontal="center" vertical="center"/>
    </xf>
    <xf numFmtId="0" fontId="4" fillId="4" borderId="20" xfId="42" applyFont="1" applyFill="1" applyBorder="1" applyAlignment="1">
      <alignment horizontal="center" vertical="center" wrapText="1"/>
    </xf>
    <xf numFmtId="0" fontId="4" fillId="2" borderId="47" xfId="42" applyFont="1" applyFill="1" applyBorder="1" applyAlignment="1">
      <alignment horizontal="center" vertical="center" wrapText="1"/>
    </xf>
    <xf numFmtId="0" fontId="4" fillId="4" borderId="48" xfId="42" applyFont="1" applyFill="1" applyBorder="1" applyAlignment="1">
      <alignment horizontal="center" vertical="center" wrapText="1"/>
    </xf>
    <xf numFmtId="0" fontId="4" fillId="0" borderId="48" xfId="42" applyFont="1" applyFill="1" applyBorder="1" applyAlignment="1">
      <alignment horizontal="center" vertical="center" wrapText="1"/>
    </xf>
    <xf numFmtId="3" fontId="4" fillId="0" borderId="37" xfId="41" applyNumberFormat="1" applyFont="1" applyFill="1" applyBorder="1">
      <alignment horizontal="right" vertical="center" indent="1"/>
    </xf>
    <xf numFmtId="0" fontId="4" fillId="2" borderId="0" xfId="1" applyFill="1"/>
    <xf numFmtId="3" fontId="19" fillId="0" borderId="23" xfId="1" applyNumberFormat="1" applyFont="1" applyFill="1" applyBorder="1" applyAlignment="1">
      <alignment horizontal="right" vertical="center" indent="1" readingOrder="1"/>
    </xf>
    <xf numFmtId="3" fontId="19" fillId="4" borderId="19" xfId="1" applyNumberFormat="1" applyFont="1" applyFill="1" applyBorder="1" applyAlignment="1">
      <alignment horizontal="right" vertical="center" indent="1" readingOrder="1"/>
    </xf>
    <xf numFmtId="3" fontId="19" fillId="0" borderId="19" xfId="1" applyNumberFormat="1" applyFont="1" applyFill="1" applyBorder="1" applyAlignment="1">
      <alignment horizontal="right" vertical="center" indent="1" readingOrder="1"/>
    </xf>
    <xf numFmtId="3" fontId="19" fillId="4" borderId="21" xfId="1" applyNumberFormat="1" applyFont="1" applyFill="1" applyBorder="1" applyAlignment="1">
      <alignment horizontal="right" vertical="center" indent="1" readingOrder="1"/>
    </xf>
    <xf numFmtId="0" fontId="19" fillId="2" borderId="22" xfId="35" applyFont="1" applyFill="1" applyBorder="1" applyAlignment="1">
      <alignment horizontal="center" vertical="center"/>
    </xf>
    <xf numFmtId="3" fontId="19" fillId="2" borderId="22" xfId="35" applyNumberFormat="1" applyFont="1" applyFill="1" applyBorder="1" applyAlignment="1">
      <alignment horizontal="center" vertical="center"/>
    </xf>
    <xf numFmtId="0" fontId="4" fillId="2" borderId="23" xfId="1" applyNumberFormat="1" applyFont="1" applyFill="1" applyBorder="1" applyAlignment="1">
      <alignment horizontal="right" vertical="center" indent="1" readingOrder="1"/>
    </xf>
    <xf numFmtId="0" fontId="4" fillId="2" borderId="30" xfId="42" applyFont="1" applyFill="1" applyBorder="1" applyAlignment="1">
      <alignment horizontal="center" vertical="center" wrapText="1"/>
    </xf>
    <xf numFmtId="0" fontId="4" fillId="4" borderId="16" xfId="1" applyNumberFormat="1" applyFont="1" applyFill="1" applyBorder="1" applyAlignment="1">
      <alignment horizontal="right" vertical="center" indent="1" readingOrder="1"/>
    </xf>
    <xf numFmtId="0" fontId="19" fillId="4" borderId="16" xfId="1" applyNumberFormat="1" applyFont="1" applyFill="1" applyBorder="1" applyAlignment="1">
      <alignment horizontal="right" vertical="center" indent="1" readingOrder="1"/>
    </xf>
    <xf numFmtId="0" fontId="4" fillId="0" borderId="16" xfId="1" applyNumberFormat="1" applyFont="1" applyBorder="1" applyAlignment="1">
      <alignment horizontal="right" vertical="center" indent="1" readingOrder="1"/>
    </xf>
    <xf numFmtId="0" fontId="19" fillId="0" borderId="16" xfId="1" applyNumberFormat="1" applyFont="1" applyBorder="1" applyAlignment="1">
      <alignment horizontal="right" vertical="center" indent="1" readingOrder="1"/>
    </xf>
    <xf numFmtId="0" fontId="4" fillId="2" borderId="11" xfId="42" applyFont="1" applyFill="1" applyBorder="1" applyAlignment="1">
      <alignment horizontal="center" vertical="center" wrapText="1"/>
    </xf>
    <xf numFmtId="0" fontId="4" fillId="4" borderId="31" xfId="1" applyNumberFormat="1" applyFont="1" applyFill="1" applyBorder="1" applyAlignment="1">
      <alignment horizontal="right" vertical="center" indent="1" readingOrder="1"/>
    </xf>
    <xf numFmtId="0" fontId="19" fillId="4" borderId="31" xfId="1" applyNumberFormat="1" applyFont="1" applyFill="1" applyBorder="1" applyAlignment="1">
      <alignment horizontal="right" vertical="center" indent="1" readingOrder="1"/>
    </xf>
    <xf numFmtId="0" fontId="8" fillId="0" borderId="37" xfId="37" applyFont="1" applyFill="1" applyBorder="1" applyAlignment="1">
      <alignment horizontal="center" vertical="center" wrapText="1" readingOrder="1"/>
    </xf>
    <xf numFmtId="0" fontId="8" fillId="4" borderId="38" xfId="37" applyFont="1" applyFill="1" applyBorder="1" applyAlignment="1">
      <alignment horizontal="center" vertical="center" wrapText="1" readingOrder="1"/>
    </xf>
    <xf numFmtId="0" fontId="8" fillId="0" borderId="38" xfId="37" applyFont="1" applyFill="1" applyBorder="1" applyAlignment="1">
      <alignment horizontal="center" vertical="center" wrapText="1" readingOrder="1"/>
    </xf>
    <xf numFmtId="0" fontId="25" fillId="4" borderId="35" xfId="22" applyFont="1" applyFill="1" applyBorder="1" applyAlignment="1">
      <alignment horizontal="center" vertical="center" wrapText="1" readingOrder="1"/>
    </xf>
    <xf numFmtId="0" fontId="19" fillId="2" borderId="49" xfId="35" applyFont="1" applyFill="1" applyBorder="1" applyAlignment="1">
      <alignment horizontal="center" vertical="center"/>
    </xf>
    <xf numFmtId="1" fontId="16" fillId="0" borderId="0" xfId="1" applyNumberFormat="1" applyFont="1" applyBorder="1" applyAlignment="1">
      <alignment horizontal="center" vertical="center"/>
    </xf>
    <xf numFmtId="1" fontId="16" fillId="0" borderId="0" xfId="1" applyNumberFormat="1" applyFont="1" applyBorder="1" applyAlignment="1">
      <alignment horizontal="left" vertical="center"/>
    </xf>
    <xf numFmtId="1" fontId="30" fillId="0" borderId="0" xfId="1" applyNumberFormat="1" applyFont="1" applyBorder="1" applyAlignment="1">
      <alignment vertical="center"/>
    </xf>
    <xf numFmtId="1" fontId="23" fillId="0" borderId="0" xfId="1" applyNumberFormat="1" applyFont="1" applyBorder="1" applyAlignment="1">
      <alignment horizontal="center" vertical="center"/>
    </xf>
    <xf numFmtId="3" fontId="4" fillId="2" borderId="30" xfId="41" applyNumberFormat="1" applyFont="1" applyFill="1" applyBorder="1">
      <alignment horizontal="right" vertical="center" indent="1"/>
    </xf>
    <xf numFmtId="3" fontId="19" fillId="2" borderId="30" xfId="41" applyNumberFormat="1" applyFont="1" applyFill="1" applyBorder="1">
      <alignment horizontal="right" vertical="center" indent="1"/>
    </xf>
    <xf numFmtId="0" fontId="19" fillId="2" borderId="30" xfId="42" applyFont="1" applyFill="1" applyBorder="1" applyAlignment="1">
      <alignment horizontal="center" vertical="center" wrapText="1"/>
    </xf>
    <xf numFmtId="3" fontId="4" fillId="4" borderId="11" xfId="41" applyNumberFormat="1" applyFont="1" applyFill="1" applyBorder="1">
      <alignment horizontal="right" vertical="center" indent="1"/>
    </xf>
    <xf numFmtId="3" fontId="19" fillId="4" borderId="11" xfId="41" applyNumberFormat="1" applyFont="1" applyFill="1" applyBorder="1">
      <alignment horizontal="right" vertical="center" indent="1"/>
    </xf>
    <xf numFmtId="0" fontId="19" fillId="4" borderId="11" xfId="42" applyFont="1" applyFill="1" applyBorder="1" applyAlignment="1">
      <alignment horizontal="center" vertical="center" wrapText="1"/>
    </xf>
    <xf numFmtId="3" fontId="4" fillId="2" borderId="11" xfId="41" applyNumberFormat="1" applyFont="1" applyFill="1" applyBorder="1">
      <alignment horizontal="right" vertical="center" indent="1"/>
    </xf>
    <xf numFmtId="3" fontId="19" fillId="2" borderId="11" xfId="41" applyNumberFormat="1" applyFont="1" applyFill="1" applyBorder="1">
      <alignment horizontal="right" vertical="center" indent="1"/>
    </xf>
    <xf numFmtId="0" fontId="19" fillId="2" borderId="11" xfId="42" applyFont="1" applyFill="1" applyBorder="1" applyAlignment="1">
      <alignment horizontal="center" vertical="center" wrapText="1"/>
    </xf>
    <xf numFmtId="3" fontId="4" fillId="4" borderId="20" xfId="41" applyNumberFormat="1" applyFont="1" applyFill="1" applyBorder="1">
      <alignment horizontal="right" vertical="center" indent="1"/>
    </xf>
    <xf numFmtId="3" fontId="19" fillId="4" borderId="20" xfId="41" applyNumberFormat="1" applyFont="1" applyFill="1" applyBorder="1">
      <alignment horizontal="right" vertical="center" indent="1"/>
    </xf>
    <xf numFmtId="0" fontId="19" fillId="4" borderId="20" xfId="42" applyFont="1" applyFill="1" applyBorder="1" applyAlignment="1">
      <alignment horizontal="center" vertical="center" wrapText="1"/>
    </xf>
    <xf numFmtId="3" fontId="19" fillId="2" borderId="22" xfId="41" applyNumberFormat="1" applyFont="1" applyFill="1" applyBorder="1">
      <alignment horizontal="right" vertical="center" indent="1"/>
    </xf>
    <xf numFmtId="3" fontId="19" fillId="2" borderId="22" xfId="36" applyNumberFormat="1" applyFont="1" applyFill="1" applyBorder="1">
      <alignment horizontal="right" vertical="center" indent="1"/>
    </xf>
    <xf numFmtId="1" fontId="31" fillId="0" borderId="0" xfId="1" applyNumberFormat="1" applyFont="1" applyBorder="1" applyAlignment="1">
      <alignment vertical="center"/>
    </xf>
    <xf numFmtId="1" fontId="16" fillId="2" borderId="0" xfId="1" applyNumberFormat="1" applyFont="1" applyFill="1" applyBorder="1" applyAlignment="1">
      <alignment vertical="center"/>
    </xf>
    <xf numFmtId="3" fontId="4" fillId="2" borderId="23" xfId="41" applyNumberFormat="1" applyFont="1" applyFill="1" applyBorder="1" applyAlignment="1">
      <alignment horizontal="right" vertical="center" indent="1"/>
    </xf>
    <xf numFmtId="3" fontId="4" fillId="4" borderId="19" xfId="41" applyNumberFormat="1" applyFont="1" applyFill="1" applyBorder="1" applyAlignment="1">
      <alignment horizontal="right" vertical="center" indent="1"/>
    </xf>
    <xf numFmtId="3" fontId="4" fillId="2" borderId="19" xfId="41" applyNumberFormat="1" applyFont="1" applyFill="1" applyBorder="1" applyAlignment="1">
      <alignment horizontal="right" vertical="center" indent="1"/>
    </xf>
    <xf numFmtId="3" fontId="4" fillId="4" borderId="21" xfId="41" applyNumberFormat="1" applyFont="1" applyFill="1" applyBorder="1" applyAlignment="1">
      <alignment horizontal="right" vertical="center" indent="1"/>
    </xf>
    <xf numFmtId="0" fontId="32" fillId="0" borderId="0" xfId="47" applyNumberFormat="1" applyFont="1" applyAlignment="1">
      <alignment vertical="center"/>
    </xf>
    <xf numFmtId="0" fontId="33" fillId="2" borderId="0" xfId="24" applyFont="1" applyFill="1" applyAlignment="1">
      <alignment vertical="center" wrapText="1" readingOrder="2"/>
    </xf>
    <xf numFmtId="0" fontId="34" fillId="0" borderId="0" xfId="24" applyFont="1" applyAlignment="1">
      <alignment vertical="center" readingOrder="2"/>
    </xf>
    <xf numFmtId="0" fontId="7" fillId="2" borderId="0" xfId="47" applyNumberFormat="1" applyFont="1" applyFill="1" applyBorder="1" applyAlignment="1">
      <alignment vertical="center" wrapText="1"/>
    </xf>
    <xf numFmtId="0" fontId="19" fillId="4" borderId="35" xfId="1" applyNumberFormat="1" applyFont="1" applyFill="1" applyBorder="1" applyAlignment="1">
      <alignment horizontal="center" vertical="center" wrapText="1"/>
    </xf>
    <xf numFmtId="0" fontId="19" fillId="0" borderId="0" xfId="47" applyNumberFormat="1" applyFont="1" applyAlignment="1">
      <alignment horizontal="center" vertical="center"/>
    </xf>
    <xf numFmtId="167" fontId="4" fillId="0" borderId="16" xfId="2" applyNumberFormat="1" applyFont="1" applyFill="1" applyBorder="1" applyAlignment="1">
      <alignment horizontal="left" vertical="center" wrapText="1" indent="1"/>
    </xf>
    <xf numFmtId="167" fontId="19" fillId="0" borderId="16" xfId="2" applyNumberFormat="1" applyFont="1" applyFill="1" applyBorder="1" applyAlignment="1">
      <alignment horizontal="left" vertical="center" wrapText="1" indent="1"/>
    </xf>
    <xf numFmtId="0" fontId="4" fillId="0" borderId="0" xfId="23" applyAlignment="1">
      <alignment vertical="center"/>
    </xf>
    <xf numFmtId="167" fontId="4" fillId="4" borderId="19" xfId="2" applyNumberFormat="1" applyFont="1" applyFill="1" applyBorder="1" applyAlignment="1">
      <alignment horizontal="left" vertical="center" wrapText="1" indent="1"/>
    </xf>
    <xf numFmtId="167" fontId="19" fillId="4" borderId="19" xfId="2" applyNumberFormat="1" applyFont="1" applyFill="1" applyBorder="1" applyAlignment="1">
      <alignment horizontal="left" vertical="center" wrapText="1" indent="1"/>
    </xf>
    <xf numFmtId="167" fontId="4" fillId="0" borderId="31" xfId="2" applyNumberFormat="1" applyFont="1" applyFill="1" applyBorder="1" applyAlignment="1">
      <alignment horizontal="left" vertical="center" wrapText="1" indent="1"/>
    </xf>
    <xf numFmtId="167" fontId="19" fillId="0" borderId="31" xfId="2" applyNumberFormat="1" applyFont="1" applyFill="1" applyBorder="1" applyAlignment="1">
      <alignment horizontal="left" vertical="center" wrapText="1" indent="1"/>
    </xf>
    <xf numFmtId="167" fontId="19" fillId="4" borderId="35" xfId="2" applyNumberFormat="1" applyFont="1" applyFill="1" applyBorder="1" applyAlignment="1">
      <alignment horizontal="left" vertical="center" wrapText="1" indent="1"/>
    </xf>
    <xf numFmtId="0" fontId="4" fillId="0" borderId="0" xfId="47" applyNumberFormat="1" applyFont="1" applyAlignment="1">
      <alignment vertical="center"/>
    </xf>
    <xf numFmtId="0" fontId="17" fillId="0" borderId="0" xfId="47" applyNumberFormat="1" applyFont="1" applyAlignment="1">
      <alignment horizontal="center" vertical="center"/>
    </xf>
    <xf numFmtId="0" fontId="7" fillId="2" borderId="15" xfId="1" applyFont="1" applyFill="1" applyBorder="1" applyAlignment="1">
      <alignment horizontal="right" vertical="center" wrapText="1" indent="1" readingOrder="2"/>
    </xf>
    <xf numFmtId="0" fontId="4" fillId="0" borderId="0" xfId="1" applyAlignment="1">
      <alignment vertical="center"/>
    </xf>
    <xf numFmtId="0" fontId="4" fillId="0" borderId="0" xfId="1" applyAlignment="1">
      <alignment wrapText="1"/>
    </xf>
    <xf numFmtId="0" fontId="4" fillId="2" borderId="0" xfId="23" applyFont="1" applyFill="1"/>
    <xf numFmtId="1" fontId="4" fillId="2" borderId="0" xfId="23" applyNumberFormat="1" applyFont="1" applyFill="1" applyBorder="1" applyAlignment="1">
      <alignment horizontal="left" vertical="center"/>
    </xf>
    <xf numFmtId="1" fontId="4" fillId="2" borderId="0" xfId="23" applyNumberFormat="1" applyFont="1" applyFill="1" applyBorder="1" applyAlignment="1">
      <alignment vertical="center"/>
    </xf>
    <xf numFmtId="1" fontId="4" fillId="2" borderId="46" xfId="23" applyNumberFormat="1" applyFont="1" applyFill="1" applyBorder="1" applyAlignment="1">
      <alignment vertical="center"/>
    </xf>
    <xf numFmtId="1" fontId="35" fillId="2" borderId="46" xfId="23" applyNumberFormat="1" applyFont="1" applyFill="1" applyBorder="1" applyAlignment="1">
      <alignment horizontal="right" vertical="center"/>
    </xf>
    <xf numFmtId="1" fontId="36" fillId="2" borderId="46" xfId="23" applyNumberFormat="1" applyFont="1" applyFill="1" applyBorder="1" applyAlignment="1">
      <alignment vertical="center"/>
    </xf>
    <xf numFmtId="1" fontId="37" fillId="2" borderId="46" xfId="23" applyNumberFormat="1" applyFont="1" applyFill="1" applyBorder="1" applyAlignment="1">
      <alignment horizontal="left" vertical="center"/>
    </xf>
    <xf numFmtId="0" fontId="39" fillId="0" borderId="15" xfId="23" applyFont="1" applyFill="1" applyBorder="1" applyAlignment="1">
      <alignment horizontal="right" vertical="center" wrapText="1" indent="1" readingOrder="2"/>
    </xf>
    <xf numFmtId="0" fontId="39" fillId="4" borderId="18" xfId="23" applyFont="1" applyFill="1" applyBorder="1" applyAlignment="1">
      <alignment horizontal="right" vertical="center" wrapText="1" indent="1" readingOrder="2"/>
    </xf>
    <xf numFmtId="0" fontId="39" fillId="0" borderId="27" xfId="23" applyFont="1" applyFill="1" applyBorder="1" applyAlignment="1">
      <alignment horizontal="right" vertical="center" wrapText="1" indent="1" readingOrder="2"/>
    </xf>
    <xf numFmtId="0" fontId="39" fillId="4" borderId="34" xfId="23" applyFont="1" applyFill="1" applyBorder="1" applyAlignment="1">
      <alignment horizontal="right" vertical="center" wrapText="1" indent="1" readingOrder="2"/>
    </xf>
    <xf numFmtId="167" fontId="4" fillId="0" borderId="0" xfId="47" applyNumberFormat="1" applyFont="1" applyAlignment="1">
      <alignment vertical="center"/>
    </xf>
    <xf numFmtId="0" fontId="4" fillId="2" borderId="0" xfId="47" applyNumberFormat="1" applyFont="1" applyFill="1" applyAlignment="1">
      <alignment vertical="center"/>
    </xf>
    <xf numFmtId="0" fontId="39" fillId="2" borderId="8" xfId="37" applyFont="1" applyFill="1" applyBorder="1" applyAlignment="1">
      <alignment horizontal="center" vertical="center" wrapText="1" readingOrder="2"/>
    </xf>
    <xf numFmtId="0" fontId="39" fillId="4" borderId="11" xfId="37" applyFont="1" applyFill="1" applyBorder="1" applyAlignment="1">
      <alignment horizontal="center" vertical="center" wrapText="1" readingOrder="2"/>
    </xf>
    <xf numFmtId="0" fontId="39" fillId="0" borderId="11" xfId="37" applyFont="1" applyFill="1" applyBorder="1" applyAlignment="1">
      <alignment horizontal="center" vertical="center" wrapText="1" readingOrder="2"/>
    </xf>
    <xf numFmtId="0" fontId="39" fillId="4" borderId="20" xfId="37" applyFont="1" applyFill="1" applyBorder="1" applyAlignment="1">
      <alignment horizontal="center" vertical="center" wrapText="1" readingOrder="2"/>
    </xf>
    <xf numFmtId="0" fontId="39" fillId="2" borderId="22" xfId="35" applyFont="1" applyFill="1" applyBorder="1" applyAlignment="1">
      <alignment horizontal="center" vertical="center" readingOrder="2"/>
    </xf>
    <xf numFmtId="1" fontId="4" fillId="0" borderId="46" xfId="23" applyNumberFormat="1" applyFont="1" applyBorder="1" applyAlignment="1">
      <alignment vertical="center"/>
    </xf>
    <xf numFmtId="49" fontId="39" fillId="4" borderId="32" xfId="1" applyNumberFormat="1" applyFont="1" applyFill="1" applyBorder="1" applyAlignment="1">
      <alignment vertical="center" wrapText="1"/>
    </xf>
    <xf numFmtId="0" fontId="39" fillId="0" borderId="52" xfId="37" applyFont="1" applyFill="1" applyBorder="1" applyAlignment="1">
      <alignment horizontal="right" vertical="center" wrapText="1" indent="1" readingOrder="2"/>
    </xf>
    <xf numFmtId="0" fontId="39" fillId="4" borderId="53" xfId="37" applyFont="1" applyFill="1" applyBorder="1" applyAlignment="1">
      <alignment horizontal="right" vertical="center" wrapText="1" indent="1" readingOrder="2"/>
    </xf>
    <xf numFmtId="0" fontId="39" fillId="0" borderId="53" xfId="37" applyFont="1" applyFill="1" applyBorder="1" applyAlignment="1">
      <alignment horizontal="right" vertical="center" wrapText="1" indent="1" readingOrder="2"/>
    </xf>
    <xf numFmtId="0" fontId="39" fillId="4" borderId="54" xfId="37" applyFont="1" applyFill="1" applyBorder="1" applyAlignment="1">
      <alignment horizontal="right" vertical="center" wrapText="1" indent="1" readingOrder="2"/>
    </xf>
    <xf numFmtId="1" fontId="4" fillId="0" borderId="0" xfId="23" applyNumberFormat="1" applyFont="1" applyBorder="1" applyAlignment="1">
      <alignment horizontal="center" vertical="center" wrapText="1"/>
    </xf>
    <xf numFmtId="0" fontId="39" fillId="2" borderId="30" xfId="37" applyFont="1" applyFill="1" applyBorder="1" applyAlignment="1">
      <alignment horizontal="center" vertical="center" wrapText="1" readingOrder="2"/>
    </xf>
    <xf numFmtId="0" fontId="39" fillId="2" borderId="11" xfId="37" applyFont="1" applyFill="1" applyBorder="1" applyAlignment="1">
      <alignment horizontal="center" vertical="center" wrapText="1" readingOrder="2"/>
    </xf>
    <xf numFmtId="0" fontId="19" fillId="2" borderId="23" xfId="1" applyNumberFormat="1" applyFont="1" applyFill="1" applyBorder="1" applyAlignment="1">
      <alignment horizontal="right" vertical="center" indent="1" readingOrder="1"/>
    </xf>
    <xf numFmtId="0" fontId="40" fillId="0" borderId="36" xfId="37" applyFont="1" applyFill="1" applyBorder="1" applyAlignment="1">
      <alignment horizontal="center" vertical="center" wrapText="1" readingOrder="2"/>
    </xf>
    <xf numFmtId="0" fontId="40" fillId="4" borderId="18" xfId="37" applyFont="1" applyFill="1" applyBorder="1" applyAlignment="1">
      <alignment horizontal="center" vertical="center" wrapText="1" readingOrder="2"/>
    </xf>
    <xf numFmtId="0" fontId="40" fillId="0" borderId="18" xfId="37" applyFont="1" applyFill="1" applyBorder="1" applyAlignment="1">
      <alignment horizontal="center" vertical="center" wrapText="1" readingOrder="2"/>
    </xf>
    <xf numFmtId="0" fontId="4" fillId="4" borderId="45" xfId="14" applyFont="1" applyFill="1" applyBorder="1" applyAlignment="1">
      <alignment horizontal="center" vertical="top" wrapText="1"/>
    </xf>
    <xf numFmtId="0" fontId="39" fillId="4" borderId="56" xfId="14" applyFont="1" applyFill="1" applyBorder="1" applyAlignment="1">
      <alignment horizontal="center" wrapText="1"/>
    </xf>
    <xf numFmtId="0" fontId="39" fillId="4" borderId="56" xfId="35" applyFont="1" applyFill="1" applyBorder="1" applyAlignment="1">
      <alignment horizontal="center" wrapText="1"/>
    </xf>
    <xf numFmtId="0" fontId="39" fillId="2" borderId="22" xfId="35" applyFont="1" applyFill="1" applyBorder="1" applyAlignment="1">
      <alignment horizontal="center" vertical="center"/>
    </xf>
    <xf numFmtId="0" fontId="4" fillId="4" borderId="45" xfId="35" applyFont="1" applyFill="1" applyBorder="1" applyAlignment="1">
      <alignment horizontal="center" vertical="top" wrapText="1"/>
    </xf>
    <xf numFmtId="1" fontId="4" fillId="0" borderId="0" xfId="23" applyNumberFormat="1" applyFont="1" applyBorder="1" applyAlignment="1">
      <alignment vertical="center" wrapText="1"/>
    </xf>
    <xf numFmtId="0" fontId="39" fillId="2" borderId="30" xfId="38" applyFont="1" applyFill="1" applyBorder="1" applyAlignment="1">
      <alignment horizontal="center" vertical="center" wrapText="1" readingOrder="2"/>
    </xf>
    <xf numFmtId="0" fontId="39" fillId="4" borderId="11" xfId="38" applyFont="1" applyFill="1" applyBorder="1" applyAlignment="1">
      <alignment horizontal="center" vertical="center" wrapText="1" readingOrder="2"/>
    </xf>
    <xf numFmtId="0" fontId="39" fillId="2" borderId="11" xfId="38" applyFont="1" applyFill="1" applyBorder="1" applyAlignment="1">
      <alignment horizontal="center" vertical="center" wrapText="1" readingOrder="2"/>
    </xf>
    <xf numFmtId="0" fontId="39" fillId="4" borderId="20" xfId="38" applyFont="1" applyFill="1" applyBorder="1" applyAlignment="1">
      <alignment horizontal="center" vertical="center" wrapText="1" readingOrder="2"/>
    </xf>
    <xf numFmtId="1" fontId="16" fillId="0" borderId="0" xfId="1" applyNumberFormat="1" applyFont="1" applyBorder="1" applyAlignment="1">
      <alignment horizontal="center" vertical="center" wrapText="1"/>
    </xf>
    <xf numFmtId="1" fontId="16" fillId="2" borderId="0" xfId="1" applyNumberFormat="1" applyFont="1" applyFill="1" applyBorder="1" applyAlignment="1">
      <alignment horizontal="left" vertical="center"/>
    </xf>
    <xf numFmtId="1" fontId="30" fillId="2" borderId="0" xfId="1" applyNumberFormat="1" applyFont="1" applyFill="1" applyBorder="1" applyAlignment="1">
      <alignment vertical="center"/>
    </xf>
    <xf numFmtId="1" fontId="31" fillId="2" borderId="0" xfId="1" applyNumberFormat="1" applyFont="1" applyFill="1" applyBorder="1" applyAlignment="1">
      <alignment vertical="center"/>
    </xf>
    <xf numFmtId="0" fontId="19" fillId="0" borderId="37" xfId="37" applyFont="1" applyFill="1" applyBorder="1" applyAlignment="1">
      <alignment horizontal="center" vertical="center" wrapText="1" readingOrder="1"/>
    </xf>
    <xf numFmtId="0" fontId="19" fillId="4" borderId="38" xfId="37" applyFont="1" applyFill="1" applyBorder="1" applyAlignment="1">
      <alignment horizontal="center" vertical="center" wrapText="1" readingOrder="1"/>
    </xf>
    <xf numFmtId="0" fontId="39" fillId="2" borderId="30" xfId="37" applyFont="1" applyFill="1" applyBorder="1" applyAlignment="1">
      <alignment horizontal="right" vertical="center" wrapText="1" indent="1" readingOrder="2"/>
    </xf>
    <xf numFmtId="0" fontId="39" fillId="4" borderId="11" xfId="37" applyFont="1" applyFill="1" applyBorder="1" applyAlignment="1">
      <alignment horizontal="right" vertical="center" wrapText="1" indent="1" readingOrder="2"/>
    </xf>
    <xf numFmtId="0" fontId="39" fillId="2" borderId="11" xfId="37" applyFont="1" applyFill="1" applyBorder="1" applyAlignment="1">
      <alignment horizontal="right" vertical="center" wrapText="1" indent="1" readingOrder="2"/>
    </xf>
    <xf numFmtId="0" fontId="39" fillId="4" borderId="20" xfId="37" applyFont="1" applyFill="1" applyBorder="1" applyAlignment="1">
      <alignment horizontal="right" vertical="center" wrapText="1" indent="1" readingOrder="2"/>
    </xf>
    <xf numFmtId="0" fontId="4" fillId="2" borderId="30" xfId="42" applyFont="1" applyFill="1" applyBorder="1" applyAlignment="1">
      <alignment horizontal="left" vertical="center" wrapText="1" indent="1"/>
    </xf>
    <xf numFmtId="0" fontId="4" fillId="4" borderId="11" xfId="42" applyFont="1" applyFill="1" applyBorder="1" applyAlignment="1">
      <alignment horizontal="left" vertical="center" wrapText="1" indent="1"/>
    </xf>
    <xf numFmtId="0" fontId="4" fillId="2" borderId="11" xfId="42" applyFont="1" applyFill="1" applyBorder="1" applyAlignment="1">
      <alignment horizontal="left" vertical="center" wrapText="1" indent="1"/>
    </xf>
    <xf numFmtId="0" fontId="4" fillId="4" borderId="20" xfId="42" applyFont="1" applyFill="1" applyBorder="1" applyAlignment="1">
      <alignment horizontal="left" vertical="center" wrapText="1" indent="1"/>
    </xf>
    <xf numFmtId="0" fontId="39" fillId="0" borderId="36" xfId="37" applyFont="1" applyFill="1" applyBorder="1" applyAlignment="1">
      <alignment horizontal="center" vertical="center" wrapText="1" readingOrder="2"/>
    </xf>
    <xf numFmtId="0" fontId="39" fillId="4" borderId="18" xfId="37" applyFont="1" applyFill="1" applyBorder="1" applyAlignment="1">
      <alignment horizontal="center" vertical="center" wrapText="1" readingOrder="2"/>
    </xf>
    <xf numFmtId="0" fontId="19" fillId="2" borderId="22" xfId="35" applyFont="1" applyFill="1" applyBorder="1" applyAlignment="1">
      <alignment horizontal="right" vertical="center" indent="1" readingOrder="1"/>
    </xf>
    <xf numFmtId="0" fontId="39" fillId="2" borderId="66" xfId="37" applyFont="1" applyFill="1" applyBorder="1" applyAlignment="1">
      <alignment horizontal="right" vertical="center" wrapText="1" indent="1" readingOrder="2"/>
    </xf>
    <xf numFmtId="0" fontId="39" fillId="4" borderId="67" xfId="37" applyFont="1" applyFill="1" applyBorder="1" applyAlignment="1">
      <alignment horizontal="right" vertical="center" wrapText="1" indent="1" readingOrder="2"/>
    </xf>
    <xf numFmtId="0" fontId="4" fillId="2" borderId="68" xfId="42" applyFont="1" applyFill="1" applyBorder="1" applyAlignment="1">
      <alignment horizontal="left" vertical="center" wrapText="1" indent="1"/>
    </xf>
    <xf numFmtId="0" fontId="4" fillId="4" borderId="48" xfId="42" applyFont="1" applyFill="1" applyBorder="1" applyAlignment="1">
      <alignment horizontal="left" vertical="center" wrapText="1" indent="1"/>
    </xf>
    <xf numFmtId="0" fontId="39" fillId="2" borderId="70" xfId="37" applyFont="1" applyFill="1" applyBorder="1" applyAlignment="1">
      <alignment horizontal="right" vertical="center" wrapText="1" indent="1" readingOrder="2"/>
    </xf>
    <xf numFmtId="0" fontId="4" fillId="2" borderId="69" xfId="42" applyFont="1" applyFill="1" applyBorder="1" applyAlignment="1">
      <alignment horizontal="left" vertical="center" wrapText="1" indent="1"/>
    </xf>
    <xf numFmtId="0" fontId="39" fillId="4" borderId="62" xfId="37" applyFont="1" applyFill="1" applyBorder="1" applyAlignment="1">
      <alignment horizontal="right" vertical="center" wrapText="1" indent="1" readingOrder="2"/>
    </xf>
    <xf numFmtId="165" fontId="4" fillId="4" borderId="37" xfId="41" applyNumberFormat="1" applyFont="1" applyFill="1" applyBorder="1">
      <alignment horizontal="right" vertical="center" indent="1"/>
    </xf>
    <xf numFmtId="1" fontId="4" fillId="2" borderId="0" xfId="37" applyNumberFormat="1" applyFont="1" applyFill="1" applyBorder="1" applyAlignment="1">
      <alignment horizontal="left" vertical="center" wrapText="1" indent="1" readingOrder="1"/>
    </xf>
    <xf numFmtId="1" fontId="19" fillId="2" borderId="22" xfId="35" applyNumberFormat="1" applyFont="1" applyFill="1" applyBorder="1" applyAlignment="1">
      <alignment horizontal="right" vertical="center" indent="1" readingOrder="1"/>
    </xf>
    <xf numFmtId="166" fontId="19" fillId="2" borderId="22" xfId="35" applyNumberFormat="1" applyFont="1" applyFill="1" applyBorder="1" applyAlignment="1">
      <alignment horizontal="right" vertical="center" indent="1" readingOrder="1"/>
    </xf>
    <xf numFmtId="3" fontId="4" fillId="2" borderId="16" xfId="41" applyNumberFormat="1" applyFont="1" applyFill="1" applyBorder="1" applyAlignment="1">
      <alignment horizontal="right" vertical="center" indent="1"/>
    </xf>
    <xf numFmtId="3" fontId="4" fillId="2" borderId="21" xfId="41" applyNumberFormat="1" applyFont="1" applyFill="1" applyBorder="1" applyAlignment="1">
      <alignment horizontal="right" vertical="center" indent="1"/>
    </xf>
    <xf numFmtId="3" fontId="4" fillId="4" borderId="0" xfId="41" applyNumberFormat="1" applyFont="1" applyFill="1" applyBorder="1" applyAlignment="1">
      <alignment horizontal="right" vertical="center" indent="1"/>
    </xf>
    <xf numFmtId="0" fontId="39" fillId="2" borderId="22" xfId="38" applyFont="1" applyFill="1" applyBorder="1" applyAlignment="1">
      <alignment horizontal="center" vertical="center" wrapText="1" readingOrder="2"/>
    </xf>
    <xf numFmtId="3" fontId="19" fillId="2" borderId="35" xfId="41" applyNumberFormat="1" applyFont="1" applyFill="1" applyBorder="1" applyAlignment="1">
      <alignment horizontal="right" vertical="center" indent="1"/>
    </xf>
    <xf numFmtId="3" fontId="19" fillId="2" borderId="23" xfId="14" applyNumberFormat="1" applyFont="1" applyFill="1" applyBorder="1" applyAlignment="1">
      <alignment horizontal="left" vertical="center" wrapText="1" indent="1" readingOrder="1"/>
    </xf>
    <xf numFmtId="3" fontId="19" fillId="4" borderId="19" xfId="14" applyNumberFormat="1" applyFont="1" applyFill="1" applyBorder="1" applyAlignment="1">
      <alignment horizontal="left" vertical="center" wrapText="1" indent="1" readingOrder="1"/>
    </xf>
    <xf numFmtId="3" fontId="19" fillId="2" borderId="19" xfId="14" applyNumberFormat="1" applyFont="1" applyFill="1" applyBorder="1" applyAlignment="1">
      <alignment horizontal="left" vertical="center" wrapText="1" indent="1" readingOrder="1"/>
    </xf>
    <xf numFmtId="3" fontId="19" fillId="4" borderId="21" xfId="14" applyNumberFormat="1" applyFont="1" applyFill="1" applyBorder="1" applyAlignment="1">
      <alignment horizontal="left" vertical="center" wrapText="1" indent="1" readingOrder="1"/>
    </xf>
    <xf numFmtId="0" fontId="19" fillId="2" borderId="0" xfId="1" applyFont="1" applyFill="1"/>
    <xf numFmtId="0" fontId="19" fillId="2" borderId="0" xfId="1" applyFont="1" applyFill="1" applyAlignment="1">
      <alignment horizontal="left" indent="1"/>
    </xf>
    <xf numFmtId="0" fontId="4" fillId="2" borderId="0" xfId="1" applyFill="1" applyAlignment="1">
      <alignment horizontal="left" indent="1"/>
    </xf>
    <xf numFmtId="0" fontId="43" fillId="0" borderId="0" xfId="1" applyFont="1" applyBorder="1" applyAlignment="1">
      <alignment horizontal="center" vertical="top" wrapText="1" readingOrder="2"/>
    </xf>
    <xf numFmtId="0" fontId="7" fillId="0" borderId="0" xfId="1" applyFont="1" applyBorder="1" applyAlignment="1">
      <alignment horizontal="center" vertical="top" wrapText="1" readingOrder="1"/>
    </xf>
    <xf numFmtId="0" fontId="44" fillId="0" borderId="0" xfId="1" applyFont="1" applyBorder="1" applyAlignment="1">
      <alignment horizontal="center" vertical="top" wrapText="1" readingOrder="2"/>
    </xf>
    <xf numFmtId="0" fontId="28" fillId="0" borderId="0" xfId="1" applyFont="1" applyBorder="1" applyAlignment="1">
      <alignment horizontal="center" vertical="top" wrapText="1" readingOrder="1"/>
    </xf>
    <xf numFmtId="0" fontId="21" fillId="2" borderId="0" xfId="1" applyFont="1" applyFill="1"/>
    <xf numFmtId="49" fontId="19" fillId="0" borderId="76" xfId="1" applyNumberFormat="1" applyFont="1" applyBorder="1" applyAlignment="1">
      <alignment horizontal="center" vertical="center" wrapText="1" readingOrder="1"/>
    </xf>
    <xf numFmtId="0" fontId="21" fillId="0" borderId="80" xfId="0" applyFont="1" applyBorder="1" applyAlignment="1">
      <alignment horizontal="left" vertical="center" wrapText="1" indent="1" readingOrder="1"/>
    </xf>
    <xf numFmtId="0" fontId="19" fillId="0" borderId="79" xfId="1" applyFont="1" applyBorder="1" applyAlignment="1">
      <alignment horizontal="center" vertical="center" wrapText="1" readingOrder="1"/>
    </xf>
    <xf numFmtId="49" fontId="19" fillId="0" borderId="79" xfId="1" applyNumberFormat="1" applyFont="1" applyBorder="1" applyAlignment="1">
      <alignment horizontal="center" vertical="center" wrapText="1" readingOrder="1"/>
    </xf>
    <xf numFmtId="0" fontId="40" fillId="0" borderId="78" xfId="1" applyFont="1" applyBorder="1" applyAlignment="1">
      <alignment horizontal="right" vertical="center" wrapText="1" indent="1" readingOrder="2"/>
    </xf>
    <xf numFmtId="0" fontId="21" fillId="0" borderId="77" xfId="0" applyFont="1" applyBorder="1" applyAlignment="1">
      <alignment horizontal="left" vertical="center" wrapText="1" indent="1" readingOrder="1"/>
    </xf>
    <xf numFmtId="0" fontId="19" fillId="0" borderId="76" xfId="1" applyFont="1" applyBorder="1" applyAlignment="1">
      <alignment horizontal="center" vertical="center" wrapText="1" readingOrder="1"/>
    </xf>
    <xf numFmtId="0" fontId="40" fillId="0" borderId="75" xfId="1" applyFont="1" applyBorder="1" applyAlignment="1">
      <alignment horizontal="right" vertical="center" wrapText="1" indent="1" readingOrder="2"/>
    </xf>
    <xf numFmtId="167" fontId="25" fillId="2" borderId="16" xfId="2" applyNumberFormat="1" applyFont="1" applyFill="1" applyBorder="1" applyAlignment="1">
      <alignment horizontal="left" vertical="center" wrapText="1" indent="1"/>
    </xf>
    <xf numFmtId="167" fontId="8" fillId="2" borderId="16" xfId="2" applyNumberFormat="1" applyFont="1" applyFill="1" applyBorder="1" applyAlignment="1">
      <alignment horizontal="left" vertical="center" wrapText="1" indent="1"/>
    </xf>
    <xf numFmtId="49" fontId="7" fillId="4" borderId="18" xfId="1" applyNumberFormat="1" applyFont="1" applyFill="1" applyBorder="1" applyAlignment="1">
      <alignment horizontal="right" vertical="center" wrapText="1" indent="1" readingOrder="2"/>
    </xf>
    <xf numFmtId="167" fontId="25" fillId="4" borderId="19" xfId="2" applyNumberFormat="1" applyFont="1" applyFill="1" applyBorder="1" applyAlignment="1">
      <alignment horizontal="left" vertical="center" wrapText="1" indent="1"/>
    </xf>
    <xf numFmtId="167" fontId="8" fillId="4" borderId="19" xfId="2" applyNumberFormat="1" applyFont="1" applyFill="1" applyBorder="1" applyAlignment="1">
      <alignment horizontal="left" vertical="center" wrapText="1" indent="1"/>
    </xf>
    <xf numFmtId="167" fontId="25" fillId="2" borderId="19" xfId="2" applyNumberFormat="1" applyFont="1" applyFill="1" applyBorder="1" applyAlignment="1">
      <alignment horizontal="left" vertical="center" wrapText="1" indent="1"/>
    </xf>
    <xf numFmtId="167" fontId="8" fillId="2" borderId="19" xfId="2" applyNumberFormat="1" applyFont="1" applyFill="1" applyBorder="1" applyAlignment="1">
      <alignment horizontal="left" vertical="center" wrapText="1" indent="1"/>
    </xf>
    <xf numFmtId="49" fontId="7" fillId="2" borderId="18" xfId="1" applyNumberFormat="1" applyFont="1" applyFill="1" applyBorder="1" applyAlignment="1">
      <alignment horizontal="right" vertical="center" wrapText="1" indent="1" readingOrder="2"/>
    </xf>
    <xf numFmtId="49" fontId="7" fillId="4" borderId="57" xfId="1" applyNumberFormat="1" applyFont="1" applyFill="1" applyBorder="1" applyAlignment="1">
      <alignment horizontal="right" vertical="center" wrapText="1" indent="1" readingOrder="2"/>
    </xf>
    <xf numFmtId="167" fontId="25" fillId="4" borderId="21" xfId="2" applyNumberFormat="1" applyFont="1" applyFill="1" applyBorder="1" applyAlignment="1">
      <alignment horizontal="left" vertical="center" wrapText="1" indent="1"/>
    </xf>
    <xf numFmtId="167" fontId="8" fillId="4" borderId="21" xfId="2" applyNumberFormat="1" applyFont="1" applyFill="1" applyBorder="1" applyAlignment="1">
      <alignment horizontal="left" vertical="center" wrapText="1" indent="1"/>
    </xf>
    <xf numFmtId="0" fontId="43" fillId="2" borderId="0" xfId="1" applyFont="1" applyFill="1" applyBorder="1" applyAlignment="1">
      <alignment horizontal="center" vertical="top" wrapText="1" readingOrder="2"/>
    </xf>
    <xf numFmtId="0" fontId="7" fillId="2" borderId="0" xfId="1" applyFont="1" applyFill="1" applyBorder="1" applyAlignment="1">
      <alignment horizontal="center" vertical="top" wrapText="1" readingOrder="1"/>
    </xf>
    <xf numFmtId="0" fontId="44" fillId="2" borderId="0" xfId="1" applyFont="1" applyFill="1" applyBorder="1" applyAlignment="1">
      <alignment horizontal="center" vertical="top" wrapText="1" readingOrder="2"/>
    </xf>
    <xf numFmtId="0" fontId="28" fillId="2" borderId="0" xfId="1" applyFont="1" applyFill="1" applyBorder="1" applyAlignment="1">
      <alignment horizontal="center" vertical="top" wrapText="1" readingOrder="1"/>
    </xf>
    <xf numFmtId="0" fontId="4" fillId="0" borderId="0" xfId="47" applyNumberFormat="1" applyFont="1" applyAlignment="1">
      <alignment vertical="center" wrapText="1"/>
    </xf>
    <xf numFmtId="0" fontId="41" fillId="4" borderId="32" xfId="22" applyFont="1" applyFill="1" applyBorder="1" applyAlignment="1">
      <alignment horizontal="center" vertical="center" wrapText="1" readingOrder="1"/>
    </xf>
    <xf numFmtId="0" fontId="39" fillId="2" borderId="0" xfId="1" applyFont="1" applyFill="1" applyAlignment="1">
      <alignment horizontal="right" vertical="center" wrapText="1" indent="1"/>
    </xf>
    <xf numFmtId="0" fontId="42" fillId="2" borderId="0" xfId="1" applyFont="1" applyFill="1" applyAlignment="1">
      <alignment horizontal="center" vertical="center"/>
    </xf>
    <xf numFmtId="0" fontId="4" fillId="2" borderId="0" xfId="1" applyFont="1" applyFill="1" applyAlignment="1">
      <alignment horizontal="left" indent="1"/>
    </xf>
    <xf numFmtId="0" fontId="4" fillId="4" borderId="13" xfId="42" applyFont="1" applyFill="1" applyBorder="1" applyAlignment="1">
      <alignment horizontal="center" vertical="center" wrapText="1"/>
    </xf>
    <xf numFmtId="165" fontId="4" fillId="4" borderId="24" xfId="41" applyNumberFormat="1" applyFont="1" applyFill="1" applyBorder="1">
      <alignment horizontal="right" vertical="center" indent="1"/>
    </xf>
    <xf numFmtId="0" fontId="39" fillId="4" borderId="50" xfId="1" applyNumberFormat="1" applyFont="1" applyFill="1" applyBorder="1" applyAlignment="1">
      <alignment horizontal="center" wrapText="1"/>
    </xf>
    <xf numFmtId="3" fontId="19" fillId="2" borderId="0" xfId="37" applyNumberFormat="1" applyFont="1" applyFill="1" applyBorder="1" applyAlignment="1">
      <alignment horizontal="left" vertical="center" wrapText="1" indent="1" readingOrder="1"/>
    </xf>
    <xf numFmtId="3" fontId="19" fillId="4" borderId="0" xfId="37" applyNumberFormat="1" applyFont="1" applyFill="1" applyBorder="1" applyAlignment="1">
      <alignment horizontal="left" vertical="center" wrapText="1" indent="1" readingOrder="1"/>
    </xf>
    <xf numFmtId="3" fontId="19" fillId="2" borderId="33" xfId="37" applyNumberFormat="1" applyFont="1" applyFill="1" applyBorder="1" applyAlignment="1">
      <alignment horizontal="left" vertical="center" wrapText="1" indent="1" readingOrder="1"/>
    </xf>
    <xf numFmtId="0" fontId="49" fillId="2" borderId="0" xfId="1" applyFont="1" applyFill="1" applyAlignment="1">
      <alignment horizontal="center" vertical="center"/>
    </xf>
    <xf numFmtId="0" fontId="51" fillId="4" borderId="81" xfId="1" applyFont="1" applyFill="1" applyBorder="1" applyAlignment="1">
      <alignment horizontal="center" vertical="center" wrapText="1" readingOrder="2"/>
    </xf>
    <xf numFmtId="49" fontId="52" fillId="4" borderId="82" xfId="1" applyNumberFormat="1" applyFont="1" applyFill="1" applyBorder="1" applyAlignment="1">
      <alignment horizontal="center" vertical="center" wrapText="1" readingOrder="1"/>
    </xf>
    <xf numFmtId="0" fontId="52" fillId="4" borderId="82" xfId="1" applyFont="1" applyFill="1" applyBorder="1" applyAlignment="1">
      <alignment horizontal="center" vertical="center" wrapText="1" readingOrder="1"/>
    </xf>
    <xf numFmtId="0" fontId="53" fillId="4" borderId="83" xfId="1" applyFont="1" applyFill="1" applyBorder="1" applyAlignment="1">
      <alignment horizontal="center" vertical="center" wrapText="1" readingOrder="2"/>
    </xf>
    <xf numFmtId="0" fontId="25" fillId="0" borderId="37" xfId="42" applyFont="1" applyFill="1" applyBorder="1" applyAlignment="1">
      <alignment horizontal="left" vertical="center" wrapText="1" indent="1"/>
    </xf>
    <xf numFmtId="0" fontId="25" fillId="4" borderId="38" xfId="42" applyFont="1" applyFill="1" applyBorder="1" applyAlignment="1">
      <alignment horizontal="left" vertical="center" wrapText="1" indent="1"/>
    </xf>
    <xf numFmtId="0" fontId="25" fillId="0" borderId="38" xfId="42" applyFont="1" applyFill="1" applyBorder="1" applyAlignment="1">
      <alignment horizontal="left" vertical="center" wrapText="1" indent="1"/>
    </xf>
    <xf numFmtId="0" fontId="25" fillId="4" borderId="55" xfId="42" applyFont="1" applyFill="1" applyBorder="1" applyAlignment="1">
      <alignment horizontal="left" vertical="center" wrapText="1" indent="1"/>
    </xf>
    <xf numFmtId="0" fontId="20" fillId="4" borderId="35" xfId="22" applyFont="1" applyFill="1" applyBorder="1" applyAlignment="1">
      <alignment horizontal="center" vertical="center" wrapText="1"/>
    </xf>
    <xf numFmtId="1" fontId="16" fillId="0" borderId="0" xfId="1" applyNumberFormat="1" applyFont="1" applyBorder="1" applyAlignment="1">
      <alignment vertical="center" wrapText="1"/>
    </xf>
    <xf numFmtId="0" fontId="55" fillId="2" borderId="75" xfId="1" applyFont="1" applyFill="1" applyBorder="1" applyAlignment="1">
      <alignment horizontal="center" vertical="center" wrapText="1" readingOrder="2"/>
    </xf>
    <xf numFmtId="0" fontId="19" fillId="2" borderId="76" xfId="1" applyFont="1" applyFill="1" applyBorder="1" applyAlignment="1">
      <alignment horizontal="center" vertical="center" wrapText="1" readingOrder="1"/>
    </xf>
    <xf numFmtId="0" fontId="56" fillId="2" borderId="77" xfId="1" applyFont="1" applyFill="1" applyBorder="1" applyAlignment="1">
      <alignment horizontal="center" vertical="center" wrapText="1" readingOrder="2"/>
    </xf>
    <xf numFmtId="49" fontId="19" fillId="2" borderId="76" xfId="1" applyNumberFormat="1" applyFont="1" applyFill="1" applyBorder="1" applyAlignment="1">
      <alignment horizontal="center" vertical="center" wrapText="1" readingOrder="1"/>
    </xf>
    <xf numFmtId="0" fontId="55" fillId="2" borderId="84" xfId="1" applyFont="1" applyFill="1" applyBorder="1" applyAlignment="1">
      <alignment horizontal="center" vertical="center" wrapText="1" readingOrder="2"/>
    </xf>
    <xf numFmtId="49" fontId="19" fillId="2" borderId="85" xfId="1" applyNumberFormat="1" applyFont="1" applyFill="1" applyBorder="1" applyAlignment="1">
      <alignment horizontal="center" vertical="center" wrapText="1" readingOrder="1"/>
    </xf>
    <xf numFmtId="0" fontId="19" fillId="2" borderId="85" xfId="1" applyFont="1" applyFill="1" applyBorder="1" applyAlignment="1">
      <alignment horizontal="center" vertical="center" wrapText="1" readingOrder="1"/>
    </xf>
    <xf numFmtId="0" fontId="56" fillId="2" borderId="86" xfId="1" applyFont="1" applyFill="1" applyBorder="1" applyAlignment="1">
      <alignment horizontal="center" vertical="center" wrapText="1" readingOrder="2"/>
    </xf>
    <xf numFmtId="3" fontId="4" fillId="0" borderId="17" xfId="41" applyNumberFormat="1" applyFont="1" applyBorder="1" applyAlignment="1">
      <alignment horizontal="right" vertical="center" indent="1"/>
    </xf>
    <xf numFmtId="3" fontId="4" fillId="4" borderId="17" xfId="41" applyNumberFormat="1" applyFont="1" applyFill="1" applyBorder="1" applyAlignment="1">
      <alignment horizontal="right" vertical="center" indent="1"/>
    </xf>
    <xf numFmtId="3" fontId="4" fillId="0" borderId="88" xfId="41" applyNumberFormat="1" applyFont="1" applyBorder="1" applyAlignment="1">
      <alignment horizontal="right" vertical="center" indent="1"/>
    </xf>
    <xf numFmtId="3" fontId="4" fillId="4" borderId="26" xfId="41" applyNumberFormat="1" applyFont="1" applyFill="1" applyBorder="1" applyAlignment="1">
      <alignment horizontal="right" vertical="center" indent="1"/>
    </xf>
    <xf numFmtId="3" fontId="19" fillId="2" borderId="22" xfId="35" applyNumberFormat="1" applyFont="1" applyFill="1" applyBorder="1" applyAlignment="1">
      <alignment horizontal="right" vertical="center" indent="1" readingOrder="1"/>
    </xf>
    <xf numFmtId="1" fontId="16" fillId="0" borderId="0" xfId="22" applyNumberFormat="1" applyFont="1" applyBorder="1" applyAlignment="1">
      <alignment vertical="center"/>
    </xf>
    <xf numFmtId="1" fontId="15" fillId="2" borderId="0" xfId="22" applyNumberFormat="1" applyFont="1" applyFill="1" applyBorder="1" applyAlignment="1">
      <alignment horizontal="centerContinuous" vertical="center"/>
    </xf>
    <xf numFmtId="1" fontId="9" fillId="2" borderId="0" xfId="22" applyNumberFormat="1" applyFont="1" applyFill="1" applyBorder="1" applyAlignment="1">
      <alignment horizontal="centerContinuous" vertical="center"/>
    </xf>
    <xf numFmtId="3" fontId="4" fillId="0" borderId="37" xfId="41" applyNumberFormat="1" applyFont="1" applyBorder="1" applyAlignment="1">
      <alignment horizontal="right" vertical="center" indent="1"/>
    </xf>
    <xf numFmtId="1" fontId="4" fillId="2" borderId="44" xfId="37" applyNumberFormat="1" applyFont="1" applyFill="1" applyBorder="1" applyAlignment="1">
      <alignment horizontal="left" vertical="center" wrapText="1" indent="1" readingOrder="1"/>
    </xf>
    <xf numFmtId="1" fontId="4" fillId="4" borderId="44" xfId="37" applyNumberFormat="1" applyFont="1" applyFill="1" applyBorder="1" applyAlignment="1">
      <alignment horizontal="left" vertical="center" wrapText="1" indent="1" readingOrder="1"/>
    </xf>
    <xf numFmtId="1" fontId="4" fillId="2" borderId="45" xfId="37" applyNumberFormat="1" applyFont="1" applyFill="1" applyBorder="1" applyAlignment="1">
      <alignment horizontal="left" vertical="center" wrapText="1" indent="1" readingOrder="1"/>
    </xf>
    <xf numFmtId="0" fontId="19" fillId="4" borderId="49" xfId="42" applyFont="1" applyFill="1" applyBorder="1" applyAlignment="1">
      <alignment horizontal="left" vertical="center" wrapText="1" indent="1"/>
    </xf>
    <xf numFmtId="165" fontId="19" fillId="0" borderId="37" xfId="41" applyNumberFormat="1" applyFont="1" applyFill="1" applyBorder="1">
      <alignment horizontal="right" vertical="center" indent="1"/>
    </xf>
    <xf numFmtId="165" fontId="19" fillId="4" borderId="37" xfId="41" applyNumberFormat="1" applyFont="1" applyFill="1" applyBorder="1">
      <alignment horizontal="right" vertical="center" indent="1"/>
    </xf>
    <xf numFmtId="3" fontId="19" fillId="4" borderId="17" xfId="41" applyNumberFormat="1" applyFont="1" applyFill="1" applyBorder="1">
      <alignment horizontal="right" vertical="center" indent="1"/>
    </xf>
    <xf numFmtId="49" fontId="7" fillId="2" borderId="15" xfId="1" applyNumberFormat="1" applyFont="1" applyFill="1" applyBorder="1" applyAlignment="1">
      <alignment horizontal="center" vertical="center" wrapText="1" readingOrder="2"/>
    </xf>
    <xf numFmtId="49" fontId="7" fillId="4" borderId="18" xfId="1" applyNumberFormat="1" applyFont="1" applyFill="1" applyBorder="1" applyAlignment="1">
      <alignment horizontal="center" vertical="center" wrapText="1" readingOrder="2"/>
    </xf>
    <xf numFmtId="49" fontId="7" fillId="2" borderId="18" xfId="1" applyNumberFormat="1" applyFont="1" applyFill="1" applyBorder="1" applyAlignment="1">
      <alignment horizontal="center" vertical="center" wrapText="1" readingOrder="2"/>
    </xf>
    <xf numFmtId="49" fontId="7" fillId="4" borderId="57" xfId="1" applyNumberFormat="1" applyFont="1" applyFill="1" applyBorder="1" applyAlignment="1">
      <alignment horizontal="center" vertical="center" wrapText="1" readingOrder="2"/>
    </xf>
    <xf numFmtId="49" fontId="4" fillId="2" borderId="17" xfId="1" applyNumberFormat="1" applyFont="1" applyFill="1" applyBorder="1" applyAlignment="1">
      <alignment horizontal="center" vertical="center" wrapText="1"/>
    </xf>
    <xf numFmtId="49" fontId="4" fillId="4" borderId="38" xfId="1" applyNumberFormat="1" applyFont="1" applyFill="1" applyBorder="1" applyAlignment="1">
      <alignment horizontal="center" vertical="center" wrapText="1"/>
    </xf>
    <xf numFmtId="49" fontId="4" fillId="2" borderId="38" xfId="1" applyNumberFormat="1" applyFont="1" applyFill="1" applyBorder="1" applyAlignment="1">
      <alignment horizontal="center" vertical="center" wrapText="1"/>
    </xf>
    <xf numFmtId="49" fontId="4" fillId="4" borderId="55" xfId="1" applyNumberFormat="1" applyFont="1" applyFill="1" applyBorder="1" applyAlignment="1">
      <alignment horizontal="center" vertical="center" wrapText="1"/>
    </xf>
    <xf numFmtId="0" fontId="20" fillId="4" borderId="22" xfId="22" applyFont="1" applyFill="1" applyBorder="1" applyAlignment="1">
      <alignment horizontal="center" vertical="center" wrapText="1"/>
    </xf>
    <xf numFmtId="1" fontId="19" fillId="2" borderId="44" xfId="37" applyNumberFormat="1" applyFont="1" applyFill="1" applyBorder="1" applyAlignment="1">
      <alignment horizontal="left" vertical="center" wrapText="1" indent="1" readingOrder="1"/>
    </xf>
    <xf numFmtId="0" fontId="8" fillId="2" borderId="74" xfId="1" applyFont="1" applyFill="1" applyBorder="1" applyAlignment="1">
      <alignment horizontal="center" vertical="center" wrapText="1"/>
    </xf>
    <xf numFmtId="1" fontId="4" fillId="2" borderId="56" xfId="37" applyNumberFormat="1" applyFont="1" applyFill="1" applyBorder="1" applyAlignment="1">
      <alignment horizontal="left" vertical="center" wrapText="1" indent="1" readingOrder="1"/>
    </xf>
    <xf numFmtId="1" fontId="19" fillId="2" borderId="56" xfId="37" applyNumberFormat="1" applyFont="1" applyFill="1" applyBorder="1" applyAlignment="1">
      <alignment horizontal="left" vertical="center" wrapText="1" indent="1" readingOrder="1"/>
    </xf>
    <xf numFmtId="1" fontId="19" fillId="4" borderId="44" xfId="37" applyNumberFormat="1" applyFont="1" applyFill="1" applyBorder="1" applyAlignment="1">
      <alignment horizontal="left" vertical="center" wrapText="1" indent="1" readingOrder="1"/>
    </xf>
    <xf numFmtId="1" fontId="19" fillId="4" borderId="22" xfId="37" applyNumberFormat="1" applyFont="1" applyFill="1" applyBorder="1" applyAlignment="1">
      <alignment horizontal="left" vertical="center" wrapText="1" indent="1" readingOrder="1"/>
    </xf>
    <xf numFmtId="166" fontId="4" fillId="2" borderId="56" xfId="37" applyNumberFormat="1" applyFont="1" applyFill="1" applyBorder="1" applyAlignment="1">
      <alignment horizontal="left" vertical="center" wrapText="1" indent="1" readingOrder="1"/>
    </xf>
    <xf numFmtId="166" fontId="4" fillId="4" borderId="44" xfId="37" applyNumberFormat="1" applyFont="1" applyFill="1" applyBorder="1" applyAlignment="1">
      <alignment horizontal="left" vertical="center" wrapText="1" indent="1" readingOrder="1"/>
    </xf>
    <xf numFmtId="166" fontId="4" fillId="2" borderId="44" xfId="37" applyNumberFormat="1" applyFont="1" applyFill="1" applyBorder="1" applyAlignment="1">
      <alignment horizontal="left" vertical="center" wrapText="1" indent="1" readingOrder="1"/>
    </xf>
    <xf numFmtId="167" fontId="25" fillId="0" borderId="16" xfId="2" applyNumberFormat="1" applyFont="1" applyFill="1" applyBorder="1" applyAlignment="1">
      <alignment horizontal="left" vertical="center" wrapText="1" indent="1"/>
    </xf>
    <xf numFmtId="167" fontId="25" fillId="0" borderId="31" xfId="2" applyNumberFormat="1" applyFont="1" applyFill="1" applyBorder="1" applyAlignment="1">
      <alignment horizontal="left" vertical="center" wrapText="1" indent="1"/>
    </xf>
    <xf numFmtId="167" fontId="8" fillId="4" borderId="35" xfId="2" applyNumberFormat="1" applyFont="1" applyFill="1" applyBorder="1" applyAlignment="1">
      <alignment horizontal="left" vertical="center" wrapText="1" indent="1"/>
    </xf>
    <xf numFmtId="0" fontId="8" fillId="2" borderId="22" xfId="35" applyFont="1" applyFill="1" applyBorder="1" applyAlignment="1">
      <alignment horizontal="center" vertical="center"/>
    </xf>
    <xf numFmtId="3" fontId="4" fillId="0" borderId="23" xfId="1" applyNumberFormat="1" applyFont="1" applyFill="1" applyBorder="1" applyAlignment="1">
      <alignment horizontal="right" vertical="center" indent="1" readingOrder="1"/>
    </xf>
    <xf numFmtId="3" fontId="4" fillId="4" borderId="19" xfId="1" applyNumberFormat="1" applyFont="1" applyFill="1" applyBorder="1" applyAlignment="1">
      <alignment horizontal="right" vertical="center" indent="1" readingOrder="1"/>
    </xf>
    <xf numFmtId="3" fontId="4" fillId="0" borderId="19" xfId="1" applyNumberFormat="1" applyFont="1" applyFill="1" applyBorder="1" applyAlignment="1">
      <alignment horizontal="right" vertical="center" indent="1" readingOrder="1"/>
    </xf>
    <xf numFmtId="3" fontId="4" fillId="4" borderId="21" xfId="1" applyNumberFormat="1" applyFont="1" applyFill="1" applyBorder="1" applyAlignment="1">
      <alignment horizontal="right" vertical="center" indent="1" readingOrder="1"/>
    </xf>
    <xf numFmtId="3" fontId="4" fillId="0" borderId="23" xfId="41" applyNumberFormat="1" applyFont="1" applyFill="1" applyBorder="1" applyAlignment="1">
      <alignment horizontal="right" vertical="center" indent="1"/>
    </xf>
    <xf numFmtId="3" fontId="19" fillId="0" borderId="23" xfId="41" applyNumberFormat="1" applyFont="1" applyFill="1" applyBorder="1" applyAlignment="1">
      <alignment horizontal="right" vertical="center" indent="1"/>
    </xf>
    <xf numFmtId="3" fontId="19" fillId="4" borderId="19" xfId="41" applyNumberFormat="1" applyFont="1" applyFill="1" applyBorder="1" applyAlignment="1">
      <alignment horizontal="right" vertical="center" indent="1"/>
    </xf>
    <xf numFmtId="3" fontId="4" fillId="0" borderId="19" xfId="41" applyNumberFormat="1" applyFont="1" applyFill="1" applyBorder="1" applyAlignment="1">
      <alignment horizontal="right" vertical="center" indent="1"/>
    </xf>
    <xf numFmtId="3" fontId="19" fillId="0" borderId="19" xfId="41" applyNumberFormat="1" applyFont="1" applyFill="1" applyBorder="1" applyAlignment="1">
      <alignment horizontal="right" vertical="center" indent="1"/>
    </xf>
    <xf numFmtId="3" fontId="19" fillId="4" borderId="21" xfId="41" applyNumberFormat="1" applyFont="1" applyFill="1" applyBorder="1" applyAlignment="1">
      <alignment horizontal="right" vertical="center" indent="1"/>
    </xf>
    <xf numFmtId="165" fontId="19" fillId="4" borderId="24" xfId="41" applyNumberFormat="1" applyFont="1" applyFill="1" applyBorder="1">
      <alignment horizontal="right" vertical="center" indent="1"/>
    </xf>
    <xf numFmtId="3" fontId="19" fillId="4" borderId="26" xfId="41" applyNumberFormat="1" applyFont="1" applyFill="1" applyBorder="1">
      <alignment horizontal="right" vertical="center" indent="1"/>
    </xf>
    <xf numFmtId="3" fontId="4" fillId="0" borderId="16" xfId="41" applyNumberFormat="1" applyFont="1" applyFill="1" applyBorder="1" applyAlignment="1">
      <alignment horizontal="right" vertical="center" indent="1"/>
    </xf>
    <xf numFmtId="3" fontId="19" fillId="0" borderId="16" xfId="41" applyNumberFormat="1" applyFont="1" applyFill="1" applyBorder="1" applyAlignment="1">
      <alignment horizontal="right" vertical="center" indent="1"/>
    </xf>
    <xf numFmtId="0" fontId="8" fillId="2" borderId="65" xfId="35" applyFont="1" applyFill="1" applyBorder="1" applyAlignment="1">
      <alignment horizontal="center" vertical="center"/>
    </xf>
    <xf numFmtId="0" fontId="20" fillId="2" borderId="64" xfId="35" applyFont="1" applyFill="1" applyBorder="1" applyAlignment="1">
      <alignment horizontal="center" vertical="center"/>
    </xf>
    <xf numFmtId="3" fontId="4" fillId="2" borderId="23" xfId="41" applyNumberFormat="1" applyFont="1" applyFill="1" applyBorder="1" applyAlignment="1">
      <alignment horizontal="right" vertical="center" indent="1" readingOrder="1"/>
    </xf>
    <xf numFmtId="3" fontId="4" fillId="4" borderId="19" xfId="41" applyNumberFormat="1" applyFont="1" applyFill="1" applyBorder="1" applyAlignment="1">
      <alignment horizontal="right" vertical="center" indent="1" readingOrder="1"/>
    </xf>
    <xf numFmtId="3" fontId="4" fillId="2" borderId="19" xfId="41" applyNumberFormat="1" applyFont="1" applyFill="1" applyBorder="1" applyAlignment="1">
      <alignment horizontal="right" vertical="center" indent="1" readingOrder="1"/>
    </xf>
    <xf numFmtId="1" fontId="19" fillId="2" borderId="0" xfId="37" applyNumberFormat="1" applyFont="1" applyFill="1" applyBorder="1" applyAlignment="1">
      <alignment horizontal="right" vertical="center" indent="1" readingOrder="1"/>
    </xf>
    <xf numFmtId="1" fontId="19" fillId="4" borderId="0" xfId="37" applyNumberFormat="1" applyFont="1" applyFill="1" applyBorder="1" applyAlignment="1">
      <alignment horizontal="right" vertical="center" indent="1" readingOrder="1"/>
    </xf>
    <xf numFmtId="1" fontId="19" fillId="2" borderId="33" xfId="37" applyNumberFormat="1" applyFont="1" applyFill="1" applyBorder="1" applyAlignment="1">
      <alignment horizontal="right" vertical="center" indent="1" readingOrder="1"/>
    </xf>
    <xf numFmtId="3" fontId="4" fillId="2" borderId="30" xfId="41" applyNumberFormat="1" applyFont="1" applyFill="1" applyBorder="1" applyAlignment="1">
      <alignment horizontal="right" vertical="center" indent="1" readingOrder="1"/>
    </xf>
    <xf numFmtId="3" fontId="4" fillId="4" borderId="11" xfId="41" applyNumberFormat="1" applyFont="1" applyFill="1" applyBorder="1" applyAlignment="1">
      <alignment horizontal="right" vertical="center" indent="1" readingOrder="1"/>
    </xf>
    <xf numFmtId="3" fontId="4" fillId="2" borderId="11" xfId="41" applyNumberFormat="1" applyFont="1" applyFill="1" applyBorder="1" applyAlignment="1">
      <alignment horizontal="right" vertical="center" indent="1" readingOrder="1"/>
    </xf>
    <xf numFmtId="3" fontId="4" fillId="4" borderId="20" xfId="41" applyNumberFormat="1" applyFont="1" applyFill="1" applyBorder="1" applyAlignment="1">
      <alignment horizontal="right" vertical="center" indent="1" readingOrder="1"/>
    </xf>
    <xf numFmtId="0" fontId="39" fillId="2" borderId="73" xfId="1" applyFont="1" applyFill="1" applyBorder="1" applyAlignment="1">
      <alignment horizontal="center" vertical="center" wrapText="1"/>
    </xf>
    <xf numFmtId="0" fontId="20" fillId="4" borderId="50" xfId="22" applyFont="1" applyFill="1" applyBorder="1" applyAlignment="1">
      <alignment horizontal="center" vertical="center" wrapText="1"/>
    </xf>
    <xf numFmtId="0" fontId="59" fillId="0" borderId="0" xfId="0" applyFont="1" applyAlignment="1">
      <alignment vertical="center"/>
    </xf>
    <xf numFmtId="0" fontId="4" fillId="2" borderId="95" xfId="42" applyFont="1" applyFill="1" applyBorder="1" applyAlignment="1">
      <alignment horizontal="left" vertical="center" wrapText="1" indent="1"/>
    </xf>
    <xf numFmtId="0" fontId="4" fillId="4" borderId="53" xfId="42" applyFont="1" applyFill="1" applyBorder="1" applyAlignment="1">
      <alignment horizontal="left" vertical="center" wrapText="1" indent="1"/>
    </xf>
    <xf numFmtId="0" fontId="4" fillId="2" borderId="53" xfId="42" applyFont="1" applyFill="1" applyBorder="1" applyAlignment="1">
      <alignment horizontal="left" vertical="center" wrapText="1" indent="1"/>
    </xf>
    <xf numFmtId="0" fontId="21" fillId="4" borderId="45" xfId="42" applyFont="1" applyFill="1" applyBorder="1" applyAlignment="1">
      <alignment horizontal="center" vertical="top" wrapText="1"/>
    </xf>
    <xf numFmtId="0" fontId="11" fillId="4" borderId="45" xfId="42" applyFont="1" applyFill="1" applyBorder="1" applyAlignment="1">
      <alignment horizontal="center" vertical="top" wrapText="1"/>
    </xf>
    <xf numFmtId="0" fontId="4" fillId="2" borderId="54" xfId="42" applyFont="1" applyFill="1" applyBorder="1" applyAlignment="1">
      <alignment horizontal="left" vertical="center" wrapText="1" indent="1"/>
    </xf>
    <xf numFmtId="0" fontId="19" fillId="4" borderId="101" xfId="42" applyFont="1" applyFill="1" applyBorder="1" applyAlignment="1">
      <alignment horizontal="left" vertical="center" wrapText="1" indent="1"/>
    </xf>
    <xf numFmtId="0" fontId="61" fillId="4" borderId="56" xfId="0" applyFont="1" applyFill="1" applyBorder="1" applyAlignment="1">
      <alignment horizontal="center" readingOrder="2"/>
    </xf>
    <xf numFmtId="0" fontId="40" fillId="0" borderId="84" xfId="1" applyFont="1" applyBorder="1" applyAlignment="1">
      <alignment horizontal="right" vertical="center" wrapText="1" indent="1" readingOrder="2"/>
    </xf>
    <xf numFmtId="49" fontId="19" fillId="0" borderId="85" xfId="1" applyNumberFormat="1" applyFont="1" applyBorder="1" applyAlignment="1">
      <alignment horizontal="center" vertical="center" wrapText="1" readingOrder="1"/>
    </xf>
    <xf numFmtId="0" fontId="19" fillId="0" borderId="85" xfId="1" applyFont="1" applyBorder="1" applyAlignment="1">
      <alignment horizontal="center" vertical="center" wrapText="1" readingOrder="1"/>
    </xf>
    <xf numFmtId="0" fontId="21" fillId="0" borderId="86" xfId="0" applyFont="1" applyBorder="1" applyAlignment="1">
      <alignment horizontal="left" vertical="center" wrapText="1" indent="1" readingOrder="1"/>
    </xf>
    <xf numFmtId="3" fontId="4" fillId="4" borderId="37" xfId="41" applyNumberFormat="1" applyFont="1" applyFill="1" applyBorder="1">
      <alignment horizontal="right" vertical="center" indent="1"/>
    </xf>
    <xf numFmtId="3" fontId="19" fillId="0" borderId="37" xfId="41" applyNumberFormat="1" applyFont="1" applyFill="1" applyBorder="1" applyAlignment="1">
      <alignment horizontal="right" vertical="center" indent="1"/>
    </xf>
    <xf numFmtId="3" fontId="19" fillId="4" borderId="37" xfId="41" applyNumberFormat="1" applyFont="1" applyFill="1" applyBorder="1" applyAlignment="1">
      <alignment horizontal="right" vertical="center" indent="1"/>
    </xf>
    <xf numFmtId="3" fontId="19" fillId="4" borderId="24" xfId="41" applyNumberFormat="1" applyFont="1" applyFill="1" applyBorder="1" applyAlignment="1">
      <alignment horizontal="right" vertical="center" indent="1"/>
    </xf>
    <xf numFmtId="0" fontId="40" fillId="0" borderId="57" xfId="37" applyFont="1" applyFill="1" applyBorder="1" applyAlignment="1">
      <alignment horizontal="center" vertical="center" wrapText="1" readingOrder="2"/>
    </xf>
    <xf numFmtId="3" fontId="4" fillId="0" borderId="26" xfId="41" applyNumberFormat="1" applyFont="1" applyFill="1" applyBorder="1">
      <alignment horizontal="right" vertical="center" indent="1"/>
    </xf>
    <xf numFmtId="3" fontId="19" fillId="0" borderId="26" xfId="41" applyNumberFormat="1" applyFont="1" applyFill="1" applyBorder="1">
      <alignment horizontal="right" vertical="center" indent="1"/>
    </xf>
    <xf numFmtId="165" fontId="4" fillId="0" borderId="26" xfId="41" applyNumberFormat="1" applyFont="1" applyFill="1" applyBorder="1">
      <alignment horizontal="right" vertical="center" indent="1"/>
    </xf>
    <xf numFmtId="0" fontId="8" fillId="0" borderId="55" xfId="37" applyFont="1" applyFill="1" applyBorder="1" applyAlignment="1">
      <alignment horizontal="center" vertical="center" wrapText="1" readingOrder="1"/>
    </xf>
    <xf numFmtId="0" fontId="40" fillId="4" borderId="25" xfId="37" applyFont="1" applyFill="1" applyBorder="1" applyAlignment="1">
      <alignment horizontal="center" vertical="center" wrapText="1" readingOrder="2"/>
    </xf>
    <xf numFmtId="0" fontId="8" fillId="4" borderId="24" xfId="37" applyFont="1" applyFill="1" applyBorder="1" applyAlignment="1">
      <alignment horizontal="center" vertical="center" wrapText="1" readingOrder="1"/>
    </xf>
    <xf numFmtId="0" fontId="40" fillId="4" borderId="34" xfId="37" applyFont="1" applyFill="1" applyBorder="1" applyAlignment="1">
      <alignment horizontal="center" vertical="center" wrapText="1" readingOrder="2"/>
    </xf>
    <xf numFmtId="166" fontId="19" fillId="4" borderId="35" xfId="37" applyNumberFormat="1" applyFont="1" applyFill="1" applyBorder="1" applyAlignment="1">
      <alignment horizontal="left" vertical="center" wrapText="1" indent="1"/>
    </xf>
    <xf numFmtId="166" fontId="19" fillId="4" borderId="32" xfId="37" applyNumberFormat="1" applyFont="1" applyFill="1" applyBorder="1" applyAlignment="1">
      <alignment horizontal="left" vertical="center" wrapText="1" indent="1"/>
    </xf>
    <xf numFmtId="0" fontId="8" fillId="4" borderId="32" xfId="37" applyFont="1" applyFill="1" applyBorder="1" applyAlignment="1">
      <alignment horizontal="center" vertical="center" wrapText="1" readingOrder="1"/>
    </xf>
    <xf numFmtId="3" fontId="4" fillId="0" borderId="24" xfId="41" applyNumberFormat="1" applyFont="1" applyFill="1" applyBorder="1">
      <alignment horizontal="right" vertical="center" indent="1"/>
    </xf>
    <xf numFmtId="165" fontId="4" fillId="0" borderId="24" xfId="41" applyNumberFormat="1" applyFont="1" applyFill="1" applyBorder="1">
      <alignment horizontal="right" vertical="center" indent="1"/>
    </xf>
    <xf numFmtId="165" fontId="19" fillId="0" borderId="24" xfId="41" applyNumberFormat="1" applyFont="1" applyFill="1" applyBorder="1">
      <alignment horizontal="right" vertical="center" indent="1"/>
    </xf>
    <xf numFmtId="0" fontId="39" fillId="4" borderId="34" xfId="37" applyFont="1" applyFill="1" applyBorder="1" applyAlignment="1">
      <alignment horizontal="center" vertical="center" wrapText="1" readingOrder="2"/>
    </xf>
    <xf numFmtId="0" fontId="7" fillId="2" borderId="0" xfId="28" applyFont="1" applyFill="1">
      <alignment horizontal="right" vertical="center"/>
    </xf>
    <xf numFmtId="1" fontId="4" fillId="0" borderId="0" xfId="23" applyNumberFormat="1" applyFont="1" applyBorder="1" applyAlignment="1">
      <alignment horizontal="left" vertical="center"/>
    </xf>
    <xf numFmtId="0" fontId="4" fillId="4" borderId="20" xfId="42" applyFont="1" applyFill="1" applyBorder="1" applyAlignment="1">
      <alignment horizontal="center" vertical="center" wrapText="1"/>
    </xf>
    <xf numFmtId="0" fontId="19" fillId="4" borderId="35" xfId="14" applyFont="1" applyFill="1" applyBorder="1" applyAlignment="1">
      <alignment horizontal="center" vertical="center" wrapText="1"/>
    </xf>
    <xf numFmtId="0" fontId="19" fillId="4" borderId="35" xfId="35" applyFont="1" applyFill="1" applyBorder="1" applyAlignment="1">
      <alignment horizontal="center" vertical="center" wrapText="1"/>
    </xf>
    <xf numFmtId="3" fontId="4" fillId="4" borderId="21" xfId="41" applyNumberFormat="1" applyFont="1" applyFill="1" applyBorder="1" applyAlignment="1">
      <alignment horizontal="right" vertical="center" indent="1"/>
    </xf>
    <xf numFmtId="1" fontId="4" fillId="2" borderId="0" xfId="23" applyNumberFormat="1" applyFont="1" applyFill="1" applyBorder="1" applyAlignment="1">
      <alignment horizontal="left" vertical="center"/>
    </xf>
    <xf numFmtId="1" fontId="4" fillId="2" borderId="0" xfId="23" applyNumberFormat="1" applyFont="1" applyFill="1" applyBorder="1" applyAlignment="1">
      <alignment vertical="center"/>
    </xf>
    <xf numFmtId="1" fontId="4" fillId="2" borderId="46" xfId="23" applyNumberFormat="1" applyFont="1" applyFill="1" applyBorder="1" applyAlignment="1">
      <alignment vertical="center"/>
    </xf>
    <xf numFmtId="1" fontId="36" fillId="2" borderId="46" xfId="23" applyNumberFormat="1" applyFont="1" applyFill="1" applyBorder="1" applyAlignment="1">
      <alignment vertical="center"/>
    </xf>
    <xf numFmtId="0" fontId="39" fillId="4" borderId="20" xfId="37" applyFont="1" applyFill="1" applyBorder="1" applyAlignment="1">
      <alignment horizontal="center" vertical="center" wrapText="1" readingOrder="2"/>
    </xf>
    <xf numFmtId="3" fontId="19" fillId="4" borderId="21" xfId="41" applyNumberFormat="1" applyFont="1" applyFill="1" applyBorder="1" applyAlignment="1">
      <alignment horizontal="right" vertical="center" indent="1"/>
    </xf>
    <xf numFmtId="0" fontId="39" fillId="2" borderId="71" xfId="37" applyFont="1" applyFill="1" applyBorder="1" applyAlignment="1">
      <alignment horizontal="right" vertical="center" wrapText="1" indent="1" readingOrder="2"/>
    </xf>
    <xf numFmtId="3" fontId="19" fillId="2" borderId="50" xfId="41" applyNumberFormat="1" applyFont="1" applyFill="1" applyBorder="1" applyAlignment="1">
      <alignment horizontal="right" vertical="center" indent="1"/>
    </xf>
    <xf numFmtId="0" fontId="8" fillId="2" borderId="24" xfId="42" applyFont="1" applyFill="1" applyBorder="1" applyAlignment="1">
      <alignment horizontal="left" vertical="center" wrapText="1" indent="1"/>
    </xf>
    <xf numFmtId="0" fontId="39" fillId="2" borderId="102" xfId="37" applyFont="1" applyFill="1" applyBorder="1" applyAlignment="1">
      <alignment horizontal="right" vertical="center" wrapText="1" indent="1" readingOrder="2"/>
    </xf>
    <xf numFmtId="3" fontId="19" fillId="2" borderId="51" xfId="41" applyNumberFormat="1" applyFont="1" applyFill="1" applyBorder="1" applyAlignment="1">
      <alignment horizontal="right" vertical="center" indent="1"/>
    </xf>
    <xf numFmtId="0" fontId="8" fillId="2" borderId="28" xfId="42" applyFont="1" applyFill="1" applyBorder="1" applyAlignment="1">
      <alignment horizontal="left" vertical="center" wrapText="1" indent="1"/>
    </xf>
    <xf numFmtId="0" fontId="61" fillId="0" borderId="93" xfId="0" applyFont="1" applyBorder="1" applyAlignment="1">
      <alignment horizontal="right" vertical="center" indent="1" readingOrder="2"/>
    </xf>
    <xf numFmtId="0" fontId="61" fillId="4" borderId="90" xfId="0" applyFont="1" applyFill="1" applyBorder="1" applyAlignment="1">
      <alignment horizontal="right" vertical="center" indent="1" readingOrder="2"/>
    </xf>
    <xf numFmtId="0" fontId="61" fillId="0" borderId="90" xfId="0" applyFont="1" applyBorder="1" applyAlignment="1">
      <alignment horizontal="right" vertical="center" indent="1" readingOrder="2"/>
    </xf>
    <xf numFmtId="0" fontId="61" fillId="0" borderId="97" xfId="0" applyFont="1" applyBorder="1" applyAlignment="1">
      <alignment horizontal="right" vertical="center" indent="1" readingOrder="2"/>
    </xf>
    <xf numFmtId="0" fontId="25" fillId="2" borderId="30" xfId="42" applyFont="1" applyFill="1" applyBorder="1" applyAlignment="1">
      <alignment horizontal="left" vertical="center" wrapText="1" indent="1"/>
    </xf>
    <xf numFmtId="0" fontId="25" fillId="4" borderId="11" xfId="42" applyFont="1" applyFill="1" applyBorder="1" applyAlignment="1">
      <alignment horizontal="left" vertical="center" wrapText="1" indent="1"/>
    </xf>
    <xf numFmtId="0" fontId="25" fillId="2" borderId="11" xfId="42" applyFont="1" applyFill="1" applyBorder="1" applyAlignment="1">
      <alignment horizontal="left" vertical="center" wrapText="1" indent="1"/>
    </xf>
    <xf numFmtId="0" fontId="25" fillId="4" borderId="20" xfId="42" applyFont="1" applyFill="1" applyBorder="1" applyAlignment="1">
      <alignment horizontal="left" vertical="center" wrapText="1" indent="1"/>
    </xf>
    <xf numFmtId="0" fontId="61" fillId="0" borderId="104" xfId="0" applyFont="1" applyBorder="1" applyAlignment="1">
      <alignment horizontal="right" vertical="center" indent="1" readingOrder="2"/>
    </xf>
    <xf numFmtId="0" fontId="4" fillId="2" borderId="105" xfId="42" applyFont="1" applyFill="1" applyBorder="1" applyAlignment="1">
      <alignment horizontal="left" vertical="center" wrapText="1" indent="1"/>
    </xf>
    <xf numFmtId="0" fontId="61" fillId="4" borderId="106" xfId="0" applyFont="1" applyFill="1" applyBorder="1" applyAlignment="1">
      <alignment horizontal="center" vertical="center" readingOrder="2"/>
    </xf>
    <xf numFmtId="0" fontId="19" fillId="4" borderId="107" xfId="42" applyFont="1" applyFill="1" applyBorder="1" applyAlignment="1">
      <alignment horizontal="left" vertical="center" wrapText="1" indent="1"/>
    </xf>
    <xf numFmtId="0" fontId="39" fillId="0" borderId="25" xfId="37" applyFont="1" applyFill="1" applyBorder="1" applyAlignment="1">
      <alignment horizontal="center" vertical="center" wrapText="1" readingOrder="2"/>
    </xf>
    <xf numFmtId="3" fontId="19" fillId="0" borderId="24" xfId="41" applyNumberFormat="1" applyFont="1" applyFill="1" applyBorder="1">
      <alignment horizontal="right" vertical="center" indent="1"/>
    </xf>
    <xf numFmtId="0" fontId="19" fillId="0" borderId="24" xfId="37" applyFont="1" applyFill="1" applyBorder="1" applyAlignment="1">
      <alignment horizontal="center" vertical="center" wrapText="1" readingOrder="1"/>
    </xf>
    <xf numFmtId="3" fontId="19" fillId="4" borderId="32" xfId="41" applyNumberFormat="1" applyFont="1" applyFill="1" applyBorder="1">
      <alignment horizontal="right" vertical="center" indent="1"/>
    </xf>
    <xf numFmtId="165" fontId="19" fillId="4" borderId="32" xfId="41" applyNumberFormat="1" applyFont="1" applyFill="1" applyBorder="1">
      <alignment horizontal="right" vertical="center" indent="1"/>
    </xf>
    <xf numFmtId="0" fontId="19" fillId="4" borderId="32" xfId="37" applyFont="1" applyFill="1" applyBorder="1" applyAlignment="1">
      <alignment horizontal="center" vertical="center" wrapText="1" readingOrder="1"/>
    </xf>
    <xf numFmtId="3" fontId="19" fillId="4" borderId="35" xfId="41" applyNumberFormat="1" applyFont="1" applyFill="1" applyBorder="1">
      <alignment horizontal="right" vertical="center" indent="1"/>
    </xf>
    <xf numFmtId="3" fontId="19" fillId="2" borderId="19" xfId="41" applyNumberFormat="1" applyFont="1" applyFill="1" applyBorder="1" applyAlignment="1">
      <alignment horizontal="right" vertical="center" indent="1" readingOrder="1"/>
    </xf>
    <xf numFmtId="3" fontId="19" fillId="4" borderId="19" xfId="41" applyNumberFormat="1" applyFont="1" applyFill="1" applyBorder="1" applyAlignment="1">
      <alignment horizontal="right" vertical="center" indent="1" readingOrder="1"/>
    </xf>
    <xf numFmtId="3" fontId="19" fillId="4" borderId="21" xfId="41" applyNumberFormat="1" applyFont="1" applyFill="1" applyBorder="1" applyAlignment="1">
      <alignment horizontal="right" vertical="center" indent="1" readingOrder="1"/>
    </xf>
    <xf numFmtId="3" fontId="19" fillId="2" borderId="89" xfId="41" applyNumberFormat="1" applyFont="1" applyFill="1" applyBorder="1" applyAlignment="1">
      <alignment horizontal="right" vertical="center" indent="1" readingOrder="1"/>
    </xf>
    <xf numFmtId="3" fontId="4" fillId="4" borderId="21" xfId="41" applyNumberFormat="1" applyFont="1" applyFill="1" applyBorder="1" applyAlignment="1">
      <alignment horizontal="right" vertical="center" indent="1" readingOrder="1"/>
    </xf>
    <xf numFmtId="1" fontId="19" fillId="4" borderId="30" xfId="37" applyNumberFormat="1" applyFont="1" applyFill="1" applyBorder="1" applyAlignment="1">
      <alignment horizontal="left" vertical="center" wrapText="1" indent="1" readingOrder="1"/>
    </xf>
    <xf numFmtId="0" fontId="39" fillId="2" borderId="67" xfId="37" applyFont="1" applyFill="1" applyBorder="1" applyAlignment="1">
      <alignment horizontal="right" vertical="center" wrapText="1" indent="1" readingOrder="2"/>
    </xf>
    <xf numFmtId="1" fontId="19" fillId="2" borderId="11" xfId="37" applyNumberFormat="1" applyFont="1" applyFill="1" applyBorder="1" applyAlignment="1">
      <alignment horizontal="left" vertical="center" wrapText="1" indent="1" readingOrder="1"/>
    </xf>
    <xf numFmtId="0" fontId="4" fillId="2" borderId="48" xfId="42" applyFont="1" applyFill="1" applyBorder="1" applyAlignment="1">
      <alignment horizontal="left" vertical="center" wrapText="1" indent="1"/>
    </xf>
    <xf numFmtId="1" fontId="19" fillId="4" borderId="11" xfId="37" applyNumberFormat="1" applyFont="1" applyFill="1" applyBorder="1" applyAlignment="1">
      <alignment horizontal="left" vertical="center" wrapText="1" indent="1" readingOrder="1"/>
    </xf>
    <xf numFmtId="0" fontId="39" fillId="2" borderId="108" xfId="37" applyFont="1" applyFill="1" applyBorder="1" applyAlignment="1">
      <alignment horizontal="right" vertical="center" wrapText="1" indent="1" readingOrder="2"/>
    </xf>
    <xf numFmtId="1" fontId="19" fillId="2" borderId="20" xfId="37" applyNumberFormat="1" applyFont="1" applyFill="1" applyBorder="1" applyAlignment="1">
      <alignment horizontal="left" vertical="center" wrapText="1" indent="1" readingOrder="1"/>
    </xf>
    <xf numFmtId="0" fontId="4" fillId="2" borderId="109" xfId="42" applyFont="1" applyFill="1" applyBorder="1" applyAlignment="1">
      <alignment horizontal="left" vertical="center" wrapText="1" indent="1"/>
    </xf>
    <xf numFmtId="3" fontId="19" fillId="2" borderId="35" xfId="41" applyNumberFormat="1" applyFont="1" applyFill="1" applyBorder="1" applyAlignment="1">
      <alignment horizontal="right" vertical="center" indent="1" readingOrder="1"/>
    </xf>
    <xf numFmtId="3" fontId="19" fillId="2" borderId="106" xfId="41" applyNumberFormat="1" applyFont="1" applyFill="1" applyBorder="1" applyAlignment="1">
      <alignment horizontal="right" vertical="center" indent="1" readingOrder="1"/>
    </xf>
    <xf numFmtId="167" fontId="25" fillId="0" borderId="0" xfId="47" applyNumberFormat="1" applyFont="1" applyAlignment="1">
      <alignment vertical="center"/>
    </xf>
    <xf numFmtId="167" fontId="19" fillId="0" borderId="0" xfId="47" applyNumberFormat="1" applyFont="1" applyAlignment="1">
      <alignment vertical="center"/>
    </xf>
    <xf numFmtId="165" fontId="19" fillId="2" borderId="51" xfId="41" applyNumberFormat="1" applyFont="1" applyFill="1" applyBorder="1" applyAlignment="1">
      <alignment horizontal="right" vertical="center" indent="1"/>
    </xf>
    <xf numFmtId="166" fontId="4" fillId="0" borderId="0" xfId="23" applyNumberFormat="1" applyFont="1" applyBorder="1" applyAlignment="1">
      <alignment horizontal="center" vertical="center"/>
    </xf>
    <xf numFmtId="165" fontId="4" fillId="2" borderId="0" xfId="37" applyNumberFormat="1" applyFont="1" applyFill="1" applyBorder="1" applyAlignment="1">
      <alignment horizontal="left" vertical="center" wrapText="1" indent="1" readingOrder="1"/>
    </xf>
    <xf numFmtId="165" fontId="4" fillId="4" borderId="0" xfId="37" applyNumberFormat="1" applyFont="1" applyFill="1" applyBorder="1" applyAlignment="1">
      <alignment horizontal="left" vertical="center" wrapText="1" indent="1" readingOrder="1"/>
    </xf>
    <xf numFmtId="165" fontId="19" fillId="2" borderId="33" xfId="37" applyNumberFormat="1" applyFont="1" applyFill="1" applyBorder="1" applyAlignment="1">
      <alignment horizontal="left" vertical="center" wrapText="1" indent="1" readingOrder="1"/>
    </xf>
    <xf numFmtId="167" fontId="19" fillId="4" borderId="44" xfId="51" applyNumberFormat="1" applyFont="1" applyFill="1" applyBorder="1" applyAlignment="1">
      <alignment horizontal="left" vertical="center" wrapText="1" indent="1" readingOrder="1"/>
    </xf>
    <xf numFmtId="167" fontId="19" fillId="2" borderId="44" xfId="51" applyNumberFormat="1" applyFont="1" applyFill="1" applyBorder="1" applyAlignment="1">
      <alignment horizontal="left" vertical="center" wrapText="1" indent="1" readingOrder="1"/>
    </xf>
    <xf numFmtId="167" fontId="19" fillId="2" borderId="44" xfId="37" applyNumberFormat="1" applyFont="1" applyFill="1" applyBorder="1" applyAlignment="1">
      <alignment horizontal="left" vertical="center" wrapText="1" indent="1" readingOrder="1"/>
    </xf>
    <xf numFmtId="167" fontId="19" fillId="4" borderId="22" xfId="51" applyNumberFormat="1" applyFont="1" applyFill="1" applyBorder="1" applyAlignment="1">
      <alignment horizontal="left" vertical="center" wrapText="1" indent="1" readingOrder="1"/>
    </xf>
    <xf numFmtId="167" fontId="4" fillId="2" borderId="44" xfId="51" applyNumberFormat="1" applyFont="1" applyFill="1" applyBorder="1" applyAlignment="1">
      <alignment horizontal="left" vertical="center" wrapText="1" indent="1" readingOrder="1"/>
    </xf>
    <xf numFmtId="167" fontId="4" fillId="4" borderId="44" xfId="51" applyNumberFormat="1" applyFont="1" applyFill="1" applyBorder="1" applyAlignment="1">
      <alignment horizontal="left" vertical="center" wrapText="1" indent="1" readingOrder="1"/>
    </xf>
    <xf numFmtId="167" fontId="8" fillId="2" borderId="35" xfId="2" applyNumberFormat="1" applyFont="1" applyFill="1" applyBorder="1" applyAlignment="1">
      <alignment horizontal="left" vertical="center" wrapText="1" indent="1"/>
    </xf>
    <xf numFmtId="1" fontId="16" fillId="2" borderId="46" xfId="1" applyNumberFormat="1" applyFont="1" applyFill="1" applyBorder="1" applyAlignment="1">
      <alignment vertical="center"/>
    </xf>
    <xf numFmtId="1" fontId="16" fillId="2" borderId="0" xfId="22" applyNumberFormat="1" applyFont="1" applyFill="1" applyBorder="1" applyAlignment="1">
      <alignment vertical="center"/>
    </xf>
    <xf numFmtId="0" fontId="67" fillId="0" borderId="37" xfId="37" applyFont="1" applyFill="1" applyBorder="1" applyAlignment="1">
      <alignment horizontal="center" vertical="center" wrapText="1" readingOrder="1"/>
    </xf>
    <xf numFmtId="0" fontId="62" fillId="0" borderId="94" xfId="0" applyFont="1" applyBorder="1" applyAlignment="1">
      <alignment horizontal="right" vertical="center" indent="1"/>
    </xf>
    <xf numFmtId="0" fontId="62" fillId="4" borderId="96" xfId="0" applyFont="1" applyFill="1" applyBorder="1" applyAlignment="1">
      <alignment horizontal="right" vertical="center" indent="1"/>
    </xf>
    <xf numFmtId="0" fontId="62" fillId="0" borderId="44" xfId="0" applyFont="1" applyBorder="1" applyAlignment="1">
      <alignment horizontal="right" vertical="center" indent="1"/>
    </xf>
    <xf numFmtId="0" fontId="62" fillId="4" borderId="22" xfId="0" applyFont="1" applyFill="1" applyBorder="1" applyAlignment="1">
      <alignment horizontal="right" vertical="center" indent="1"/>
    </xf>
    <xf numFmtId="0" fontId="60" fillId="0" borderId="94" xfId="0" applyFont="1" applyBorder="1" applyAlignment="1">
      <alignment horizontal="right" vertical="center" indent="1"/>
    </xf>
    <xf numFmtId="0" fontId="60" fillId="4" borderId="96" xfId="0" applyFont="1" applyFill="1" applyBorder="1" applyAlignment="1">
      <alignment horizontal="right" vertical="center" indent="1"/>
    </xf>
    <xf numFmtId="0" fontId="61" fillId="4" borderId="99" xfId="0" applyFont="1" applyFill="1" applyBorder="1" applyAlignment="1">
      <alignment horizontal="right" vertical="center" indent="1" readingOrder="2"/>
    </xf>
    <xf numFmtId="0" fontId="8" fillId="4" borderId="72" xfId="1" applyNumberFormat="1" applyFont="1" applyFill="1" applyBorder="1" applyAlignment="1">
      <alignment horizontal="center" vertical="center" wrapText="1"/>
    </xf>
    <xf numFmtId="0" fontId="19" fillId="4" borderId="50" xfId="35" applyFont="1" applyFill="1" applyBorder="1" applyAlignment="1">
      <alignment horizontal="center" vertical="center" wrapText="1"/>
    </xf>
    <xf numFmtId="0" fontId="29" fillId="0" borderId="0" xfId="52" applyFont="1" applyAlignment="1">
      <alignment vertical="center" wrapText="1"/>
    </xf>
    <xf numFmtId="0" fontId="11" fillId="5" borderId="28" xfId="52" applyFont="1" applyFill="1" applyBorder="1" applyAlignment="1">
      <alignment horizontal="center" vertical="center"/>
    </xf>
    <xf numFmtId="0" fontId="39" fillId="4" borderId="70" xfId="37" applyFont="1" applyFill="1" applyBorder="1" applyAlignment="1">
      <alignment horizontal="right" vertical="center" wrapText="1" indent="1" readingOrder="2"/>
    </xf>
    <xf numFmtId="0" fontId="4" fillId="4" borderId="69" xfId="42" applyFont="1" applyFill="1" applyBorder="1" applyAlignment="1">
      <alignment horizontal="left" vertical="center" wrapText="1" indent="1"/>
    </xf>
    <xf numFmtId="0" fontId="39" fillId="2" borderId="62" xfId="37" applyFont="1" applyFill="1" applyBorder="1" applyAlignment="1">
      <alignment horizontal="right" vertical="center" wrapText="1" indent="1" readingOrder="2"/>
    </xf>
    <xf numFmtId="1" fontId="19" fillId="2" borderId="22" xfId="37" applyNumberFormat="1" applyFont="1" applyFill="1" applyBorder="1" applyAlignment="1">
      <alignment horizontal="left" vertical="center" wrapText="1" indent="1" readingOrder="1"/>
    </xf>
    <xf numFmtId="0" fontId="19" fillId="2" borderId="49" xfId="42" applyFont="1" applyFill="1" applyBorder="1" applyAlignment="1">
      <alignment horizontal="left" vertical="center" wrapText="1" indent="1"/>
    </xf>
    <xf numFmtId="1" fontId="4" fillId="2" borderId="23" xfId="1" applyNumberFormat="1" applyFont="1" applyFill="1" applyBorder="1" applyAlignment="1">
      <alignment horizontal="right" vertical="center" indent="1" readingOrder="1"/>
    </xf>
    <xf numFmtId="166" fontId="19" fillId="4" borderId="51" xfId="37" applyNumberFormat="1" applyFont="1" applyFill="1" applyBorder="1" applyAlignment="1">
      <alignment horizontal="left" vertical="center" wrapText="1" indent="1"/>
    </xf>
    <xf numFmtId="166" fontId="19" fillId="4" borderId="28" xfId="37" applyNumberFormat="1" applyFont="1" applyFill="1" applyBorder="1" applyAlignment="1">
      <alignment horizontal="left" vertical="center" wrapText="1" indent="1"/>
    </xf>
    <xf numFmtId="0" fontId="60" fillId="0" borderId="96" xfId="0" applyFont="1" applyBorder="1" applyAlignment="1">
      <alignment horizontal="right" vertical="center" indent="1"/>
    </xf>
    <xf numFmtId="0" fontId="62" fillId="0" borderId="96" xfId="0" applyFont="1" applyBorder="1" applyAlignment="1">
      <alignment horizontal="right" vertical="center" indent="1"/>
    </xf>
    <xf numFmtId="0" fontId="60" fillId="0" borderId="98" xfId="0" applyFont="1" applyBorder="1" applyAlignment="1">
      <alignment horizontal="right" vertical="center" indent="1"/>
    </xf>
    <xf numFmtId="0" fontId="62" fillId="0" borderId="98" xfId="0" applyFont="1" applyBorder="1" applyAlignment="1">
      <alignment horizontal="right" vertical="center" indent="1"/>
    </xf>
    <xf numFmtId="0" fontId="62" fillId="4" borderId="100" xfId="0" applyFont="1" applyFill="1" applyBorder="1" applyAlignment="1">
      <alignment horizontal="right" vertical="center" indent="1"/>
    </xf>
    <xf numFmtId="167" fontId="4" fillId="2" borderId="44" xfId="37" applyNumberFormat="1" applyFont="1" applyFill="1" applyBorder="1" applyAlignment="1">
      <alignment horizontal="left" vertical="center" wrapText="1" indent="1" readingOrder="1"/>
    </xf>
    <xf numFmtId="1" fontId="4" fillId="2" borderId="56" xfId="37" applyNumberFormat="1" applyFont="1" applyFill="1" applyBorder="1" applyAlignment="1">
      <alignment horizontal="left" vertical="center" wrapText="1" indent="1"/>
    </xf>
    <xf numFmtId="1" fontId="19" fillId="2" borderId="56" xfId="37" applyNumberFormat="1" applyFont="1" applyFill="1" applyBorder="1" applyAlignment="1">
      <alignment horizontal="left" vertical="center" wrapText="1" indent="1"/>
    </xf>
    <xf numFmtId="1" fontId="4" fillId="4" borderId="30" xfId="37" applyNumberFormat="1" applyFont="1" applyFill="1" applyBorder="1" applyAlignment="1">
      <alignment horizontal="left" vertical="center" wrapText="1" indent="1"/>
    </xf>
    <xf numFmtId="1" fontId="19" fillId="4" borderId="30" xfId="37" applyNumberFormat="1" applyFont="1" applyFill="1" applyBorder="1" applyAlignment="1">
      <alignment horizontal="left" vertical="center" wrapText="1" indent="1"/>
    </xf>
    <xf numFmtId="1" fontId="19" fillId="2" borderId="11" xfId="37" applyNumberFormat="1" applyFont="1" applyFill="1" applyBorder="1" applyAlignment="1">
      <alignment horizontal="left" vertical="center" wrapText="1" indent="1"/>
    </xf>
    <xf numFmtId="1" fontId="19" fillId="4" borderId="11" xfId="37" applyNumberFormat="1" applyFont="1" applyFill="1" applyBorder="1" applyAlignment="1">
      <alignment horizontal="left" vertical="center" wrapText="1" indent="1"/>
    </xf>
    <xf numFmtId="1" fontId="19" fillId="2" borderId="20" xfId="37" applyNumberFormat="1" applyFont="1" applyFill="1" applyBorder="1" applyAlignment="1">
      <alignment horizontal="left" vertical="center" wrapText="1" indent="1"/>
    </xf>
    <xf numFmtId="1" fontId="19" fillId="4" borderId="44" xfId="37" applyNumberFormat="1" applyFont="1" applyFill="1" applyBorder="1" applyAlignment="1">
      <alignment horizontal="left" vertical="center" wrapText="1" indent="1"/>
    </xf>
    <xf numFmtId="0" fontId="4" fillId="4" borderId="44" xfId="37" applyNumberFormat="1" applyFont="1" applyFill="1" applyBorder="1" applyAlignment="1">
      <alignment horizontal="left" vertical="center" wrapText="1" indent="1" readingOrder="1"/>
    </xf>
    <xf numFmtId="0" fontId="4" fillId="2" borderId="44" xfId="37" applyNumberFormat="1" applyFont="1" applyFill="1" applyBorder="1" applyAlignment="1">
      <alignment horizontal="left" vertical="center" wrapText="1" indent="1" readingOrder="1"/>
    </xf>
    <xf numFmtId="0" fontId="4" fillId="2" borderId="45" xfId="37" applyNumberFormat="1" applyFont="1" applyFill="1" applyBorder="1" applyAlignment="1">
      <alignment horizontal="left" vertical="center" wrapText="1" indent="1" readingOrder="1"/>
    </xf>
    <xf numFmtId="0" fontId="4" fillId="2" borderId="11" xfId="41" applyNumberFormat="1" applyFont="1" applyFill="1" applyBorder="1" applyAlignment="1">
      <alignment horizontal="right" vertical="center" indent="1" readingOrder="1"/>
    </xf>
    <xf numFmtId="0" fontId="4" fillId="4" borderId="30" xfId="37" applyNumberFormat="1" applyFont="1" applyFill="1" applyBorder="1" applyAlignment="1">
      <alignment horizontal="left" vertical="center" wrapText="1" indent="1"/>
    </xf>
    <xf numFmtId="0" fontId="4" fillId="2" borderId="11" xfId="37" applyNumberFormat="1" applyFont="1" applyFill="1" applyBorder="1" applyAlignment="1">
      <alignment horizontal="left" vertical="center" wrapText="1" indent="1"/>
    </xf>
    <xf numFmtId="0" fontId="4" fillId="4" borderId="11" xfId="37" applyNumberFormat="1" applyFont="1" applyFill="1" applyBorder="1" applyAlignment="1">
      <alignment horizontal="left" vertical="center" wrapText="1" indent="1"/>
    </xf>
    <xf numFmtId="0" fontId="4" fillId="2" borderId="20" xfId="37" applyNumberFormat="1" applyFont="1" applyFill="1" applyBorder="1" applyAlignment="1">
      <alignment horizontal="left" vertical="center" wrapText="1" indent="1"/>
    </xf>
    <xf numFmtId="0" fontId="4" fillId="4" borderId="44" xfId="37" applyNumberFormat="1" applyFont="1" applyFill="1" applyBorder="1" applyAlignment="1">
      <alignment horizontal="left" vertical="center" wrapText="1" indent="1"/>
    </xf>
    <xf numFmtId="0" fontId="4" fillId="4" borderId="0" xfId="41" applyNumberFormat="1" applyFont="1" applyFill="1" applyBorder="1" applyAlignment="1">
      <alignment horizontal="right" vertical="center" indent="1"/>
    </xf>
    <xf numFmtId="0" fontId="60" fillId="4" borderId="96" xfId="0" applyNumberFormat="1" applyFont="1" applyFill="1" applyBorder="1" applyAlignment="1">
      <alignment horizontal="right" vertical="center" indent="1"/>
    </xf>
    <xf numFmtId="0" fontId="60" fillId="0" borderId="94" xfId="0" applyNumberFormat="1" applyFont="1" applyBorder="1" applyAlignment="1">
      <alignment horizontal="right" vertical="center" indent="1"/>
    </xf>
    <xf numFmtId="0" fontId="60" fillId="0" borderId="96" xfId="0" applyNumberFormat="1" applyFont="1" applyBorder="1" applyAlignment="1">
      <alignment horizontal="right" vertical="center" indent="1"/>
    </xf>
    <xf numFmtId="3" fontId="4" fillId="0" borderId="0" xfId="1" applyNumberFormat="1"/>
    <xf numFmtId="0" fontId="19" fillId="4" borderId="56" xfId="14" applyFont="1" applyFill="1" applyBorder="1">
      <alignment horizontal="center" vertical="center" wrapText="1"/>
    </xf>
    <xf numFmtId="0" fontId="4" fillId="4" borderId="20" xfId="41" applyNumberFormat="1" applyFont="1" applyFill="1" applyBorder="1">
      <alignment horizontal="right" vertical="center" indent="1"/>
    </xf>
    <xf numFmtId="0" fontId="60" fillId="0" borderId="98" xfId="0" applyNumberFormat="1" applyFont="1" applyBorder="1" applyAlignment="1">
      <alignment horizontal="right" vertical="center" indent="1"/>
    </xf>
    <xf numFmtId="1" fontId="60" fillId="0" borderId="94" xfId="0" applyNumberFormat="1" applyFont="1" applyBorder="1" applyAlignment="1">
      <alignment horizontal="right" vertical="center" indent="1"/>
    </xf>
    <xf numFmtId="1" fontId="60" fillId="4" borderId="96" xfId="0" applyNumberFormat="1" applyFont="1" applyFill="1" applyBorder="1" applyAlignment="1">
      <alignment horizontal="right" vertical="center" indent="1"/>
    </xf>
    <xf numFmtId="1" fontId="60" fillId="0" borderId="44" xfId="0" applyNumberFormat="1" applyFont="1" applyBorder="1" applyAlignment="1">
      <alignment horizontal="right" vertical="center" indent="1"/>
    </xf>
    <xf numFmtId="0" fontId="39" fillId="2" borderId="20" xfId="37" applyFont="1" applyFill="1" applyBorder="1" applyAlignment="1">
      <alignment horizontal="center" vertical="center" wrapText="1" readingOrder="2"/>
    </xf>
    <xf numFmtId="3" fontId="19" fillId="2" borderId="21" xfId="41" applyNumberFormat="1" applyFont="1" applyFill="1" applyBorder="1" applyAlignment="1">
      <alignment horizontal="right" vertical="center" indent="1"/>
    </xf>
    <xf numFmtId="0" fontId="4" fillId="2" borderId="20" xfId="42" applyFont="1" applyFill="1" applyBorder="1" applyAlignment="1">
      <alignment horizontal="center" vertical="center" wrapText="1"/>
    </xf>
    <xf numFmtId="0" fontId="39" fillId="4" borderId="8" xfId="35" applyFont="1" applyFill="1" applyBorder="1" applyAlignment="1">
      <alignment horizontal="center" vertical="center" readingOrder="2"/>
    </xf>
    <xf numFmtId="3" fontId="19" fillId="4" borderId="8" xfId="35" applyNumberFormat="1" applyFont="1" applyFill="1" applyBorder="1" applyAlignment="1">
      <alignment horizontal="right" vertical="center" indent="1"/>
    </xf>
    <xf numFmtId="0" fontId="19" fillId="4" borderId="8" xfId="35" applyFont="1" applyFill="1" applyBorder="1" applyAlignment="1">
      <alignment horizontal="center" vertical="center"/>
    </xf>
    <xf numFmtId="0" fontId="39" fillId="4" borderId="13" xfId="35" applyFont="1" applyFill="1" applyBorder="1" applyAlignment="1">
      <alignment horizontal="center" vertical="center" readingOrder="2"/>
    </xf>
    <xf numFmtId="165" fontId="19" fillId="4" borderId="13" xfId="35" applyNumberFormat="1" applyFont="1" applyFill="1" applyBorder="1" applyAlignment="1">
      <alignment horizontal="right" vertical="center" indent="1"/>
    </xf>
    <xf numFmtId="3" fontId="19" fillId="4" borderId="13" xfId="35" applyNumberFormat="1" applyFont="1" applyFill="1" applyBorder="1" applyAlignment="1">
      <alignment horizontal="right" vertical="center" indent="1"/>
    </xf>
    <xf numFmtId="0" fontId="19" fillId="4" borderId="13" xfId="35" applyFont="1" applyFill="1" applyBorder="1" applyAlignment="1">
      <alignment horizontal="center" vertical="center"/>
    </xf>
    <xf numFmtId="3" fontId="69" fillId="4" borderId="24" xfId="0" applyNumberFormat="1" applyFont="1" applyFill="1" applyBorder="1" applyAlignment="1" applyProtection="1">
      <alignment horizontal="right" vertical="center" indent="1"/>
    </xf>
    <xf numFmtId="3" fontId="69" fillId="4" borderId="25" xfId="0" applyNumberFormat="1" applyFont="1" applyFill="1" applyBorder="1" applyAlignment="1" applyProtection="1">
      <alignment horizontal="right" vertical="center" indent="1"/>
    </xf>
    <xf numFmtId="0" fontId="11" fillId="4" borderId="45" xfId="14" applyFont="1" applyFill="1" applyBorder="1" applyAlignment="1">
      <alignment horizontal="center" vertical="top" wrapText="1"/>
    </xf>
    <xf numFmtId="0" fontId="19" fillId="4" borderId="56" xfId="14" applyFont="1" applyFill="1" applyBorder="1" applyAlignment="1">
      <alignment horizontal="center" wrapText="1"/>
    </xf>
    <xf numFmtId="0" fontId="39" fillId="0" borderId="20" xfId="37" applyFont="1" applyFill="1" applyBorder="1" applyAlignment="1">
      <alignment horizontal="center" vertical="center" wrapText="1" readingOrder="2"/>
    </xf>
    <xf numFmtId="0" fontId="39" fillId="4" borderId="22" xfId="35" applyFont="1" applyFill="1" applyBorder="1" applyAlignment="1">
      <alignment horizontal="center" vertical="center" readingOrder="2"/>
    </xf>
    <xf numFmtId="3" fontId="19" fillId="4" borderId="22" xfId="35" applyNumberFormat="1" applyFont="1" applyFill="1" applyBorder="1" applyAlignment="1">
      <alignment horizontal="right" vertical="center" indent="1" readingOrder="1"/>
    </xf>
    <xf numFmtId="0" fontId="19" fillId="4" borderId="22" xfId="35" applyFont="1" applyFill="1" applyBorder="1" applyAlignment="1">
      <alignment horizontal="right" vertical="center" indent="1" readingOrder="1"/>
    </xf>
    <xf numFmtId="0" fontId="8" fillId="4" borderId="22" xfId="35" applyFont="1" applyFill="1" applyBorder="1" applyAlignment="1">
      <alignment horizontal="center" vertical="center"/>
    </xf>
    <xf numFmtId="3" fontId="4" fillId="4" borderId="69" xfId="41" applyNumberFormat="1" applyFont="1" applyFill="1" applyBorder="1" applyAlignment="1">
      <alignment horizontal="right" vertical="center" indent="1"/>
    </xf>
    <xf numFmtId="3" fontId="4" fillId="0" borderId="111" xfId="41" applyNumberFormat="1" applyFont="1" applyBorder="1" applyAlignment="1">
      <alignment horizontal="right" vertical="center" indent="1"/>
    </xf>
    <xf numFmtId="165" fontId="4" fillId="0" borderId="28" xfId="41" applyNumberFormat="1" applyFont="1" applyFill="1" applyBorder="1">
      <alignment horizontal="right" vertical="center" indent="1"/>
    </xf>
    <xf numFmtId="3" fontId="4" fillId="0" borderId="28" xfId="41" applyNumberFormat="1" applyFont="1" applyBorder="1" applyAlignment="1">
      <alignment horizontal="right" vertical="center" indent="1"/>
    </xf>
    <xf numFmtId="3" fontId="19" fillId="0" borderId="28" xfId="41" applyNumberFormat="1" applyFont="1" applyFill="1" applyBorder="1" applyAlignment="1">
      <alignment horizontal="right" vertical="center" indent="1"/>
    </xf>
    <xf numFmtId="165" fontId="19" fillId="0" borderId="28" xfId="41" applyNumberFormat="1" applyFont="1" applyFill="1" applyBorder="1">
      <alignment horizontal="right" vertical="center" indent="1"/>
    </xf>
    <xf numFmtId="3" fontId="19" fillId="0" borderId="28" xfId="41" applyNumberFormat="1" applyFont="1" applyFill="1" applyBorder="1">
      <alignment horizontal="right" vertical="center" indent="1"/>
    </xf>
    <xf numFmtId="0" fontId="4" fillId="0" borderId="45" xfId="42" applyFont="1" applyFill="1" applyBorder="1" applyAlignment="1">
      <alignment horizontal="center" vertical="center" wrapText="1"/>
    </xf>
    <xf numFmtId="0" fontId="60" fillId="0" borderId="44" xfId="0" applyNumberFormat="1" applyFont="1" applyBorder="1" applyAlignment="1">
      <alignment horizontal="right" vertical="center" indent="1"/>
    </xf>
    <xf numFmtId="0" fontId="4" fillId="4" borderId="19" xfId="1" applyNumberFormat="1" applyFont="1" applyFill="1" applyBorder="1" applyAlignment="1">
      <alignment horizontal="right" vertical="center" indent="1" readingOrder="1"/>
    </xf>
    <xf numFmtId="0" fontId="4" fillId="0" borderId="19" xfId="1" applyNumberFormat="1" applyFont="1" applyFill="1" applyBorder="1" applyAlignment="1">
      <alignment horizontal="right" vertical="center" indent="1" readingOrder="1"/>
    </xf>
    <xf numFmtId="0" fontId="4" fillId="4" borderId="21" xfId="1" applyNumberFormat="1" applyFont="1" applyFill="1" applyBorder="1" applyAlignment="1">
      <alignment horizontal="right" vertical="center" indent="1" readingOrder="1"/>
    </xf>
    <xf numFmtId="0" fontId="4" fillId="0" borderId="19" xfId="41" applyNumberFormat="1" applyFont="1" applyFill="1" applyBorder="1" applyAlignment="1">
      <alignment horizontal="right" vertical="center" indent="1"/>
    </xf>
    <xf numFmtId="0" fontId="4" fillId="4" borderId="21" xfId="41" applyNumberFormat="1" applyFont="1" applyFill="1" applyBorder="1" applyAlignment="1">
      <alignment horizontal="right" vertical="center" indent="1"/>
    </xf>
    <xf numFmtId="0" fontId="4" fillId="4" borderId="19" xfId="41" applyNumberFormat="1" applyFont="1" applyFill="1" applyBorder="1" applyAlignment="1">
      <alignment horizontal="right" vertical="center" indent="1"/>
    </xf>
    <xf numFmtId="0" fontId="4" fillId="0" borderId="16" xfId="41" applyNumberFormat="1" applyFont="1" applyFill="1" applyBorder="1" applyAlignment="1">
      <alignment horizontal="right" vertical="center" indent="1"/>
    </xf>
    <xf numFmtId="0" fontId="4" fillId="4" borderId="19" xfId="41" applyNumberFormat="1" applyFont="1" applyFill="1" applyBorder="1" applyAlignment="1">
      <alignment horizontal="right" vertical="center" indent="1" readingOrder="1"/>
    </xf>
    <xf numFmtId="0" fontId="4" fillId="2" borderId="19" xfId="41" applyNumberFormat="1" applyFont="1" applyFill="1" applyBorder="1" applyAlignment="1">
      <alignment horizontal="right" vertical="center" indent="1" readingOrder="1"/>
    </xf>
    <xf numFmtId="0" fontId="4" fillId="4" borderId="11" xfId="41" applyNumberFormat="1" applyFont="1" applyFill="1" applyBorder="1" applyAlignment="1">
      <alignment horizontal="right" vertical="center" indent="1" readingOrder="1"/>
    </xf>
    <xf numFmtId="0" fontId="4" fillId="4" borderId="20" xfId="41" applyNumberFormat="1" applyFont="1" applyFill="1" applyBorder="1" applyAlignment="1">
      <alignment horizontal="right" vertical="center" indent="1" readingOrder="1"/>
    </xf>
    <xf numFmtId="0" fontId="20" fillId="4" borderId="35" xfId="35" applyFont="1" applyFill="1" applyBorder="1" applyAlignment="1">
      <alignment horizontal="center" vertical="center" wrapText="1"/>
    </xf>
    <xf numFmtId="0" fontId="54" fillId="2" borderId="0" xfId="1" applyFont="1" applyFill="1" applyAlignment="1">
      <alignment horizontal="center" vertical="center" wrapText="1"/>
    </xf>
    <xf numFmtId="0" fontId="54" fillId="2" borderId="0" xfId="1" applyFont="1" applyFill="1" applyAlignment="1">
      <alignment horizontal="center" vertical="center"/>
    </xf>
    <xf numFmtId="0" fontId="66" fillId="2" borderId="0" xfId="1" applyFont="1" applyFill="1" applyAlignment="1">
      <alignment horizontal="center"/>
    </xf>
    <xf numFmtId="0" fontId="70" fillId="2" borderId="0" xfId="1" applyFont="1" applyFill="1" applyAlignment="1">
      <alignment horizontal="center"/>
    </xf>
    <xf numFmtId="0" fontId="4" fillId="2" borderId="0" xfId="1" applyFill="1" applyAlignment="1">
      <alignment horizontal="center"/>
    </xf>
    <xf numFmtId="0" fontId="39" fillId="2" borderId="0" xfId="1" applyFont="1" applyFill="1" applyAlignment="1">
      <alignment horizontal="right" vertical="center" wrapText="1" indent="1"/>
    </xf>
    <xf numFmtId="0" fontId="19" fillId="2" borderId="0" xfId="1" applyFont="1" applyFill="1" applyAlignment="1">
      <alignment horizontal="left" vertical="center" wrapText="1" indent="1"/>
    </xf>
    <xf numFmtId="0" fontId="42" fillId="2" borderId="0" xfId="1" applyFont="1" applyFill="1" applyAlignment="1">
      <alignment horizontal="center" vertical="center"/>
    </xf>
    <xf numFmtId="0" fontId="46" fillId="2" borderId="0" xfId="1" applyFont="1" applyFill="1" applyAlignment="1">
      <alignment horizontal="center" vertical="center" wrapText="1"/>
    </xf>
    <xf numFmtId="0" fontId="46" fillId="2" borderId="0" xfId="1" applyFont="1" applyFill="1" applyAlignment="1">
      <alignment horizontal="center" vertical="center"/>
    </xf>
    <xf numFmtId="0" fontId="48" fillId="2" borderId="0" xfId="1" applyFont="1" applyFill="1" applyAlignment="1">
      <alignment horizontal="left" vertical="center" wrapText="1" indent="1"/>
    </xf>
    <xf numFmtId="0" fontId="50" fillId="2" borderId="0" xfId="1" applyFont="1" applyFill="1" applyAlignment="1">
      <alignment horizontal="center" vertical="center"/>
    </xf>
    <xf numFmtId="0" fontId="4" fillId="0" borderId="0" xfId="1" applyAlignment="1">
      <alignment horizontal="center"/>
    </xf>
    <xf numFmtId="0" fontId="47" fillId="2" borderId="0" xfId="1" applyFont="1" applyFill="1" applyAlignment="1">
      <alignment horizontal="center" vertical="center"/>
    </xf>
    <xf numFmtId="0" fontId="4" fillId="2" borderId="0" xfId="1" applyFont="1" applyFill="1" applyAlignment="1">
      <alignment horizontal="left" vertical="center" wrapText="1" indent="1"/>
    </xf>
    <xf numFmtId="0" fontId="25" fillId="2" borderId="110" xfId="47" applyNumberFormat="1" applyFont="1" applyFill="1" applyBorder="1" applyAlignment="1">
      <alignment horizontal="left" vertical="center"/>
    </xf>
    <xf numFmtId="0" fontId="4" fillId="2" borderId="0" xfId="47" applyNumberFormat="1" applyFont="1" applyFill="1" applyAlignment="1">
      <alignment horizontal="right" vertical="center"/>
    </xf>
    <xf numFmtId="0" fontId="38" fillId="2" borderId="0" xfId="47" applyNumberFormat="1" applyFont="1" applyFill="1" applyAlignment="1">
      <alignment horizontal="center" vertical="center" wrapText="1"/>
    </xf>
    <xf numFmtId="0" fontId="39" fillId="2" borderId="0" xfId="47" applyNumberFormat="1" applyFont="1" applyFill="1" applyAlignment="1">
      <alignment horizontal="center" vertical="center" wrapText="1"/>
    </xf>
    <xf numFmtId="0" fontId="19" fillId="2" borderId="0" xfId="24" applyFont="1" applyFill="1" applyAlignment="1">
      <alignment horizontal="center" vertical="center" wrapText="1" readingOrder="2"/>
    </xf>
    <xf numFmtId="0" fontId="39" fillId="4" borderId="25" xfId="47" applyNumberFormat="1" applyFont="1" applyFill="1" applyBorder="1" applyAlignment="1">
      <alignment horizontal="center" vertical="center" wrapText="1"/>
    </xf>
    <xf numFmtId="0" fontId="39" fillId="4" borderId="29" xfId="47" applyNumberFormat="1" applyFont="1" applyFill="1" applyBorder="1" applyAlignment="1">
      <alignment horizontal="center" vertical="center" wrapText="1"/>
    </xf>
    <xf numFmtId="49" fontId="39" fillId="4" borderId="32" xfId="1" applyNumberFormat="1" applyFont="1" applyFill="1" applyBorder="1" applyAlignment="1">
      <alignment horizontal="center" vertical="center" wrapText="1"/>
    </xf>
    <xf numFmtId="49" fontId="39" fillId="4" borderId="33" xfId="1" applyNumberFormat="1" applyFont="1" applyFill="1" applyBorder="1" applyAlignment="1">
      <alignment horizontal="center" vertical="center" wrapText="1"/>
    </xf>
    <xf numFmtId="49" fontId="39" fillId="4" borderId="34" xfId="1" applyNumberFormat="1" applyFont="1" applyFill="1" applyBorder="1" applyAlignment="1">
      <alignment horizontal="center" vertical="center" wrapText="1"/>
    </xf>
    <xf numFmtId="0" fontId="11" fillId="4" borderId="24" xfId="47" applyNumberFormat="1" applyFont="1" applyFill="1" applyBorder="1" applyAlignment="1">
      <alignment horizontal="center" vertical="center" wrapText="1"/>
    </xf>
    <xf numFmtId="0" fontId="11" fillId="4" borderId="28" xfId="47" applyNumberFormat="1" applyFont="1" applyFill="1" applyBorder="1" applyAlignment="1">
      <alignment horizontal="center" vertical="center" wrapText="1"/>
    </xf>
    <xf numFmtId="0" fontId="8" fillId="2" borderId="0" xfId="24" applyFont="1" applyFill="1" applyAlignment="1">
      <alignment horizontal="center" vertical="center" wrapText="1" readingOrder="2"/>
    </xf>
    <xf numFmtId="0" fontId="39" fillId="2" borderId="0" xfId="24" applyFont="1" applyFill="1" applyAlignment="1">
      <alignment horizontal="center" vertical="center" wrapText="1" readingOrder="2"/>
    </xf>
    <xf numFmtId="0" fontId="19" fillId="2" borderId="0" xfId="47" applyNumberFormat="1" applyFont="1" applyFill="1" applyAlignment="1">
      <alignment horizontal="center" vertical="center" wrapText="1"/>
    </xf>
    <xf numFmtId="0" fontId="7" fillId="2" borderId="0" xfId="47" applyNumberFormat="1" applyFont="1" applyFill="1" applyAlignment="1">
      <alignment horizontal="center" vertical="center" wrapText="1"/>
    </xf>
    <xf numFmtId="0" fontId="39" fillId="4" borderId="25" xfId="47" applyNumberFormat="1" applyFont="1" applyFill="1" applyBorder="1" applyAlignment="1">
      <alignment horizontal="center" vertical="center"/>
    </xf>
    <xf numFmtId="0" fontId="39" fillId="4" borderId="27" xfId="47" applyNumberFormat="1" applyFont="1" applyFill="1" applyBorder="1" applyAlignment="1">
      <alignment horizontal="center" vertical="center"/>
    </xf>
    <xf numFmtId="0" fontId="39" fillId="4" borderId="87" xfId="47" applyNumberFormat="1" applyFont="1" applyFill="1" applyBorder="1" applyAlignment="1">
      <alignment horizontal="center" vertical="center"/>
    </xf>
    <xf numFmtId="0" fontId="39" fillId="4" borderId="32" xfId="1" applyNumberFormat="1" applyFont="1" applyFill="1" applyBorder="1" applyAlignment="1">
      <alignment horizontal="center" vertical="center" wrapText="1"/>
    </xf>
    <xf numFmtId="0" fontId="39" fillId="4" borderId="33" xfId="1" applyNumberFormat="1" applyFont="1" applyFill="1" applyBorder="1" applyAlignment="1">
      <alignment horizontal="center" vertical="center" wrapText="1"/>
    </xf>
    <xf numFmtId="0" fontId="39" fillId="4" borderId="34" xfId="1" applyNumberFormat="1" applyFont="1" applyFill="1" applyBorder="1" applyAlignment="1">
      <alignment horizontal="center" vertical="center" wrapText="1"/>
    </xf>
    <xf numFmtId="0" fontId="19" fillId="4" borderId="50" xfId="1" applyNumberFormat="1" applyFont="1" applyFill="1" applyBorder="1" applyAlignment="1">
      <alignment horizontal="center" vertical="center" wrapText="1"/>
    </xf>
    <xf numFmtId="0" fontId="19" fillId="4" borderId="31" xfId="1" applyNumberFormat="1" applyFont="1" applyFill="1" applyBorder="1" applyAlignment="1">
      <alignment horizontal="center" vertical="center" wrapText="1"/>
    </xf>
    <xf numFmtId="0" fontId="19" fillId="4" borderId="72" xfId="1" applyNumberFormat="1" applyFont="1" applyFill="1" applyBorder="1" applyAlignment="1">
      <alignment horizontal="center" vertical="center" wrapText="1"/>
    </xf>
    <xf numFmtId="0" fontId="8" fillId="4" borderId="50" xfId="47" applyNumberFormat="1" applyFont="1" applyFill="1" applyBorder="1" applyAlignment="1">
      <alignment horizontal="center" vertical="center" wrapText="1"/>
    </xf>
    <xf numFmtId="0" fontId="8" fillId="4" borderId="31" xfId="47" applyNumberFormat="1" applyFont="1" applyFill="1" applyBorder="1" applyAlignment="1">
      <alignment horizontal="center" vertical="center" wrapText="1"/>
    </xf>
    <xf numFmtId="0" fontId="8" fillId="4" borderId="72" xfId="47" applyNumberFormat="1" applyFont="1" applyFill="1" applyBorder="1" applyAlignment="1">
      <alignment horizontal="center" vertical="center" wrapText="1"/>
    </xf>
    <xf numFmtId="0" fontId="42" fillId="2" borderId="0" xfId="1" applyFont="1" applyFill="1" applyAlignment="1">
      <alignment horizontal="center" vertical="center" wrapText="1"/>
    </xf>
    <xf numFmtId="0" fontId="38" fillId="2" borderId="0" xfId="6" applyFont="1" applyFill="1" applyAlignment="1">
      <alignment horizontal="center" vertical="center"/>
    </xf>
    <xf numFmtId="0" fontId="39" fillId="2" borderId="0" xfId="6" applyFont="1" applyFill="1" applyAlignment="1">
      <alignment horizontal="center" vertical="center" readingOrder="2"/>
    </xf>
    <xf numFmtId="0" fontId="19" fillId="2" borderId="0" xfId="6" applyFont="1" applyFill="1" applyAlignment="1">
      <alignment horizontal="center" vertical="center" readingOrder="2"/>
    </xf>
    <xf numFmtId="0" fontId="8" fillId="2" borderId="0" xfId="6" applyFont="1" applyFill="1" applyAlignment="1">
      <alignment horizontal="center" vertical="center"/>
    </xf>
    <xf numFmtId="0" fontId="39" fillId="4" borderId="89" xfId="1" applyFont="1" applyFill="1" applyBorder="1" applyAlignment="1">
      <alignment horizontal="center" vertical="center" wrapText="1"/>
    </xf>
    <xf numFmtId="0" fontId="39" fillId="4" borderId="91" xfId="1" applyFont="1" applyFill="1" applyBorder="1" applyAlignment="1">
      <alignment horizontal="center" vertical="center" wrapText="1"/>
    </xf>
    <xf numFmtId="0" fontId="39" fillId="4" borderId="32" xfId="22" applyFont="1" applyFill="1" applyBorder="1" applyAlignment="1">
      <alignment horizontal="center" vertical="center" wrapText="1"/>
    </xf>
    <xf numFmtId="0" fontId="39" fillId="4" borderId="33" xfId="22" applyFont="1" applyFill="1" applyBorder="1" applyAlignment="1">
      <alignment horizontal="center" vertical="center" wrapText="1"/>
    </xf>
    <xf numFmtId="0" fontId="39" fillId="4" borderId="34" xfId="22" applyFont="1" applyFill="1" applyBorder="1" applyAlignment="1">
      <alignment horizontal="center" vertical="center" wrapText="1"/>
    </xf>
    <xf numFmtId="1" fontId="8" fillId="4" borderId="56" xfId="12" applyFont="1" applyFill="1" applyBorder="1" applyAlignment="1">
      <alignment horizontal="center" vertical="center" wrapText="1"/>
    </xf>
    <xf numFmtId="1" fontId="8" fillId="4" borderId="45" xfId="12" applyFont="1" applyFill="1" applyBorder="1" applyAlignment="1">
      <alignment horizontal="center" vertical="center" wrapText="1"/>
    </xf>
    <xf numFmtId="0" fontId="19" fillId="4" borderId="45" xfId="1" applyFont="1" applyFill="1" applyBorder="1" applyAlignment="1">
      <alignment horizontal="center" vertical="center" wrapText="1"/>
    </xf>
    <xf numFmtId="0" fontId="39" fillId="4" borderId="90" xfId="1" applyFont="1" applyFill="1" applyBorder="1" applyAlignment="1">
      <alignment horizontal="center" vertical="center" wrapText="1"/>
    </xf>
    <xf numFmtId="0" fontId="19" fillId="4" borderId="52" xfId="1" applyFont="1" applyFill="1" applyBorder="1" applyAlignment="1">
      <alignment horizontal="center" vertical="center" wrapText="1"/>
    </xf>
    <xf numFmtId="0" fontId="19" fillId="4" borderId="53" xfId="1" applyFont="1" applyFill="1" applyBorder="1" applyAlignment="1">
      <alignment horizontal="center" vertical="center" wrapText="1"/>
    </xf>
    <xf numFmtId="0" fontId="19" fillId="4" borderId="92" xfId="1" applyFont="1" applyFill="1" applyBorder="1" applyAlignment="1">
      <alignment horizontal="center" vertical="center" wrapText="1"/>
    </xf>
    <xf numFmtId="0" fontId="39" fillId="4" borderId="56" xfId="1" applyFont="1" applyFill="1" applyBorder="1" applyAlignment="1">
      <alignment horizontal="center" vertical="center" wrapText="1"/>
    </xf>
    <xf numFmtId="0" fontId="39" fillId="4" borderId="56" xfId="9" applyFont="1" applyFill="1" applyBorder="1" applyAlignment="1">
      <alignment horizontal="center" vertical="center" wrapText="1"/>
    </xf>
    <xf numFmtId="0" fontId="39" fillId="4" borderId="45" xfId="9" applyFont="1" applyFill="1" applyBorder="1" applyAlignment="1">
      <alignment horizontal="center" vertical="center" wrapText="1"/>
    </xf>
    <xf numFmtId="1" fontId="8" fillId="4" borderId="9" xfId="12" applyFont="1" applyFill="1" applyBorder="1" applyAlignment="1">
      <alignment horizontal="left" vertical="center" wrapText="1"/>
    </xf>
    <xf numFmtId="1" fontId="8" fillId="4" borderId="14" xfId="12" applyFont="1" applyFill="1" applyBorder="1" applyAlignment="1">
      <alignment horizontal="left" vertical="center" wrapText="1"/>
    </xf>
    <xf numFmtId="0" fontId="38" fillId="2" borderId="0" xfId="3" applyFont="1" applyFill="1" applyAlignment="1">
      <alignment horizontal="center" vertical="center"/>
    </xf>
    <xf numFmtId="0" fontId="39" fillId="2" borderId="0" xfId="3" applyFont="1" applyFill="1" applyAlignment="1">
      <alignment horizontal="center" vertical="center" readingOrder="2"/>
    </xf>
    <xf numFmtId="0" fontId="19" fillId="2" borderId="0" xfId="6" applyFont="1" applyFill="1" applyAlignment="1">
      <alignment horizontal="center" vertical="center" readingOrder="1"/>
    </xf>
    <xf numFmtId="0" fontId="20" fillId="4" borderId="39" xfId="9" applyFont="1" applyFill="1" applyBorder="1" applyAlignment="1">
      <alignment horizontal="right" vertical="center" wrapText="1"/>
    </xf>
    <xf numFmtId="0" fontId="20" fillId="4" borderId="40" xfId="9" applyFont="1" applyFill="1" applyBorder="1" applyAlignment="1">
      <alignment horizontal="right" vertical="center" wrapText="1"/>
    </xf>
    <xf numFmtId="0" fontId="8" fillId="4" borderId="8" xfId="14" applyFont="1" applyFill="1" applyBorder="1">
      <alignment horizontal="center" vertical="center" wrapText="1"/>
    </xf>
    <xf numFmtId="0" fontId="8" fillId="4" borderId="13" xfId="14" applyFont="1" applyFill="1" applyBorder="1">
      <alignment horizontal="center" vertical="center" wrapText="1"/>
    </xf>
    <xf numFmtId="0" fontId="19" fillId="4" borderId="8" xfId="35" applyFont="1" applyFill="1" applyBorder="1" applyAlignment="1">
      <alignment horizontal="center" vertical="center" wrapText="1"/>
    </xf>
    <xf numFmtId="0" fontId="19" fillId="4" borderId="13" xfId="35" applyFont="1" applyFill="1" applyBorder="1" applyAlignment="1">
      <alignment horizontal="center" vertical="center" wrapText="1"/>
    </xf>
    <xf numFmtId="0" fontId="40" fillId="4" borderId="39" xfId="9" applyFont="1" applyFill="1" applyBorder="1" applyAlignment="1">
      <alignment horizontal="right" vertical="top" wrapText="1"/>
    </xf>
    <xf numFmtId="0" fontId="40" fillId="4" borderId="40" xfId="9" applyFont="1" applyFill="1" applyBorder="1" applyAlignment="1">
      <alignment horizontal="right" vertical="top" wrapText="1"/>
    </xf>
    <xf numFmtId="1" fontId="11" fillId="4" borderId="41" xfId="12" applyFont="1" applyFill="1" applyBorder="1" applyAlignment="1">
      <alignment horizontal="left" vertical="center" wrapText="1"/>
    </xf>
    <xf numFmtId="1" fontId="11" fillId="4" borderId="43" xfId="12" applyFont="1" applyFill="1" applyBorder="1" applyAlignment="1">
      <alignment horizontal="left" vertical="center" wrapText="1"/>
    </xf>
    <xf numFmtId="0" fontId="39" fillId="4" borderId="62" xfId="22" applyFont="1" applyFill="1" applyBorder="1" applyAlignment="1">
      <alignment horizontal="center" vertical="center" wrapText="1"/>
    </xf>
    <xf numFmtId="0" fontId="19" fillId="2" borderId="0" xfId="6" applyFont="1" applyFill="1" applyAlignment="1">
      <alignment horizontal="center" vertical="center" wrapText="1" readingOrder="2"/>
    </xf>
    <xf numFmtId="1" fontId="20" fillId="4" borderId="39" xfId="12" applyFont="1" applyFill="1" applyBorder="1" applyAlignment="1" applyProtection="1">
      <alignment horizontal="right" vertical="center" wrapText="1"/>
      <protection locked="0"/>
    </xf>
    <xf numFmtId="1" fontId="20" fillId="4" borderId="40" xfId="12" applyFont="1" applyFill="1" applyBorder="1" applyAlignment="1" applyProtection="1">
      <alignment horizontal="right" vertical="center" wrapText="1"/>
      <protection locked="0"/>
    </xf>
    <xf numFmtId="0" fontId="19" fillId="4" borderId="8" xfId="14" applyFont="1" applyFill="1" applyBorder="1">
      <alignment horizontal="center" vertical="center" wrapText="1"/>
    </xf>
    <xf numFmtId="0" fontId="19" fillId="4" borderId="13" xfId="14" applyFont="1" applyFill="1" applyBorder="1">
      <alignment horizontal="center" vertical="center" wrapText="1"/>
    </xf>
    <xf numFmtId="1" fontId="8" fillId="4" borderId="41" xfId="12" applyFont="1" applyFill="1" applyBorder="1" applyAlignment="1">
      <alignment horizontal="left" vertical="center" wrapText="1"/>
    </xf>
    <xf numFmtId="1" fontId="8" fillId="4" borderId="43" xfId="12" applyFont="1" applyFill="1" applyBorder="1" applyAlignment="1">
      <alignment horizontal="left" vertical="center" wrapText="1"/>
    </xf>
    <xf numFmtId="0" fontId="20" fillId="4" borderId="56" xfId="1" applyFont="1" applyFill="1" applyBorder="1" applyAlignment="1">
      <alignment horizontal="center" vertical="center" wrapText="1"/>
    </xf>
    <xf numFmtId="0" fontId="20" fillId="4" borderId="7" xfId="9" applyFont="1" applyFill="1" applyBorder="1">
      <alignment horizontal="right" vertical="center" wrapText="1"/>
    </xf>
    <xf numFmtId="0" fontId="20" fillId="4" borderId="10" xfId="9" applyFont="1" applyFill="1" applyBorder="1">
      <alignment horizontal="right" vertical="center" wrapText="1"/>
    </xf>
    <xf numFmtId="0" fontId="20" fillId="4" borderId="12" xfId="9" applyFont="1" applyFill="1" applyBorder="1">
      <alignment horizontal="right" vertical="center" wrapText="1"/>
    </xf>
    <xf numFmtId="1" fontId="8" fillId="4" borderId="42" xfId="12" applyFont="1" applyFill="1" applyBorder="1" applyAlignment="1">
      <alignment horizontal="left" vertical="center" wrapText="1"/>
    </xf>
    <xf numFmtId="0" fontId="40" fillId="4" borderId="32" xfId="22" applyFont="1" applyFill="1" applyBorder="1" applyAlignment="1">
      <alignment horizontal="center" vertical="center" wrapText="1" readingOrder="1"/>
    </xf>
    <xf numFmtId="0" fontId="40" fillId="4" borderId="34" xfId="22" applyFont="1" applyFill="1" applyBorder="1" applyAlignment="1">
      <alignment horizontal="center" vertical="center" wrapText="1" readingOrder="1"/>
    </xf>
    <xf numFmtId="0" fontId="40" fillId="4" borderId="39" xfId="9" applyFont="1" applyFill="1" applyBorder="1" applyAlignment="1">
      <alignment horizontal="right" vertical="center" wrapText="1"/>
    </xf>
    <xf numFmtId="0" fontId="40" fillId="4" borderId="40" xfId="9" applyFont="1" applyFill="1" applyBorder="1" applyAlignment="1">
      <alignment horizontal="right" vertical="center" wrapText="1"/>
    </xf>
    <xf numFmtId="0" fontId="39" fillId="2" borderId="0" xfId="3" applyFont="1" applyFill="1" applyAlignment="1">
      <alignment horizontal="center" vertical="center"/>
    </xf>
    <xf numFmtId="0" fontId="19" fillId="2" borderId="0" xfId="6" applyFont="1" applyFill="1" applyAlignment="1">
      <alignment horizontal="center" vertical="center"/>
    </xf>
    <xf numFmtId="0" fontId="39" fillId="4" borderId="25" xfId="1" applyFont="1" applyFill="1" applyBorder="1" applyAlignment="1">
      <alignment horizontal="center" vertical="center" wrapText="1"/>
    </xf>
    <xf numFmtId="0" fontId="39" fillId="4" borderId="27" xfId="1" applyFont="1" applyFill="1" applyBorder="1" applyAlignment="1">
      <alignment horizontal="center" vertical="center" wrapText="1"/>
    </xf>
    <xf numFmtId="0" fontId="39" fillId="4" borderId="29" xfId="1" applyFont="1" applyFill="1" applyBorder="1" applyAlignment="1">
      <alignment horizontal="center" vertical="center" wrapText="1"/>
    </xf>
    <xf numFmtId="0" fontId="10" fillId="4" borderId="32" xfId="1" applyFont="1" applyFill="1" applyBorder="1" applyAlignment="1">
      <alignment horizontal="center" vertical="center" wrapText="1"/>
    </xf>
    <xf numFmtId="0" fontId="10" fillId="4" borderId="33" xfId="1" applyFont="1" applyFill="1" applyBorder="1" applyAlignment="1">
      <alignment horizontal="center" vertical="center" wrapText="1"/>
    </xf>
    <xf numFmtId="0" fontId="10" fillId="4" borderId="34" xfId="1" applyFont="1" applyFill="1" applyBorder="1" applyAlignment="1">
      <alignment horizontal="center" vertical="center" wrapText="1"/>
    </xf>
    <xf numFmtId="0" fontId="10" fillId="4" borderId="24" xfId="1" applyFont="1" applyFill="1" applyBorder="1" applyAlignment="1">
      <alignment horizontal="center" vertical="center" wrapText="1"/>
    </xf>
    <xf numFmtId="0" fontId="10" fillId="4" borderId="25" xfId="1" applyFont="1" applyFill="1" applyBorder="1" applyAlignment="1">
      <alignment horizontal="center" vertical="center" wrapText="1"/>
    </xf>
    <xf numFmtId="0" fontId="10" fillId="4" borderId="26" xfId="1" applyFont="1" applyFill="1" applyBorder="1" applyAlignment="1">
      <alignment horizontal="center" vertical="center" wrapText="1"/>
    </xf>
    <xf numFmtId="0" fontId="10" fillId="4" borderId="27" xfId="1" applyFont="1" applyFill="1" applyBorder="1" applyAlignment="1">
      <alignment horizontal="center" vertical="center" wrapText="1"/>
    </xf>
    <xf numFmtId="0" fontId="24" fillId="4" borderId="24" xfId="1" applyFont="1" applyFill="1" applyBorder="1" applyAlignment="1">
      <alignment horizontal="center" vertical="center" wrapText="1"/>
    </xf>
    <xf numFmtId="0" fontId="24" fillId="4" borderId="26" xfId="1" applyFont="1" applyFill="1" applyBorder="1" applyAlignment="1">
      <alignment horizontal="center" vertical="center" wrapText="1"/>
    </xf>
    <xf numFmtId="0" fontId="24" fillId="4" borderId="28" xfId="1" applyFont="1" applyFill="1" applyBorder="1" applyAlignment="1">
      <alignment horizontal="center" vertical="center" wrapText="1"/>
    </xf>
    <xf numFmtId="0" fontId="40" fillId="4" borderId="50" xfId="1" applyFont="1" applyFill="1" applyBorder="1" applyAlignment="1">
      <alignment horizontal="center" vertical="center" wrapText="1"/>
    </xf>
    <xf numFmtId="0" fontId="68" fillId="4" borderId="51" xfId="1" applyFont="1" applyFill="1" applyBorder="1" applyAlignment="1">
      <alignment horizontal="center" vertical="top" wrapText="1"/>
    </xf>
    <xf numFmtId="0" fontId="24" fillId="4" borderId="51" xfId="1" applyFont="1" applyFill="1" applyBorder="1" applyAlignment="1">
      <alignment horizontal="center" vertical="top" wrapText="1"/>
    </xf>
    <xf numFmtId="0" fontId="36" fillId="2" borderId="0" xfId="1" applyFont="1" applyFill="1" applyAlignment="1">
      <alignment horizontal="center"/>
    </xf>
    <xf numFmtId="0" fontId="39" fillId="4" borderId="34" xfId="1" applyFont="1" applyFill="1" applyBorder="1" applyAlignment="1">
      <alignment horizontal="center" vertical="center" wrapText="1"/>
    </xf>
    <xf numFmtId="0" fontId="23" fillId="4" borderId="32" xfId="1" applyFont="1" applyFill="1" applyBorder="1" applyAlignment="1">
      <alignment horizontal="center" vertical="center" wrapText="1"/>
    </xf>
    <xf numFmtId="0" fontId="39" fillId="4" borderId="49" xfId="22" applyFont="1" applyFill="1" applyBorder="1" applyAlignment="1">
      <alignment horizontal="center" vertical="center" wrapText="1"/>
    </xf>
    <xf numFmtId="0" fontId="20" fillId="4" borderId="58" xfId="10" applyFont="1" applyFill="1" applyBorder="1" applyAlignment="1">
      <alignment horizontal="right" vertical="center" wrapText="1"/>
    </xf>
    <xf numFmtId="0" fontId="20" fillId="4" borderId="60" xfId="10" applyFont="1" applyFill="1" applyBorder="1" applyAlignment="1">
      <alignment horizontal="right" vertical="center" wrapText="1"/>
    </xf>
    <xf numFmtId="1" fontId="8" fillId="4" borderId="59" xfId="12" applyFont="1" applyFill="1" applyBorder="1" applyAlignment="1">
      <alignment horizontal="left" vertical="center" wrapText="1"/>
    </xf>
    <xf numFmtId="1" fontId="8" fillId="4" borderId="61" xfId="12" applyFont="1" applyFill="1" applyBorder="1" applyAlignment="1">
      <alignment horizontal="left" vertical="center" wrapText="1"/>
    </xf>
    <xf numFmtId="0" fontId="19" fillId="4" borderId="30" xfId="35" applyFont="1" applyFill="1" applyBorder="1" applyAlignment="1">
      <alignment horizontal="center" vertical="center" wrapText="1"/>
    </xf>
    <xf numFmtId="0" fontId="19" fillId="4" borderId="30" xfId="14" applyFont="1" applyFill="1" applyBorder="1">
      <alignment horizontal="center" vertical="center" wrapText="1"/>
    </xf>
    <xf numFmtId="0" fontId="20" fillId="4" borderId="7" xfId="10" applyFont="1" applyFill="1" applyBorder="1">
      <alignment horizontal="right" vertical="center" wrapText="1"/>
    </xf>
    <xf numFmtId="0" fontId="20" fillId="4" borderId="10" xfId="10" applyFont="1" applyFill="1" applyBorder="1">
      <alignment horizontal="right" vertical="center" wrapText="1"/>
    </xf>
    <xf numFmtId="0" fontId="20" fillId="4" borderId="12" xfId="10" applyFont="1" applyFill="1" applyBorder="1">
      <alignment horizontal="right" vertical="center" wrapText="1"/>
    </xf>
    <xf numFmtId="1" fontId="8" fillId="4" borderId="9" xfId="12" applyFont="1" applyFill="1" applyBorder="1">
      <alignment horizontal="left" vertical="center" wrapText="1"/>
    </xf>
    <xf numFmtId="1" fontId="8" fillId="4" borderId="63" xfId="12" applyFont="1" applyFill="1" applyBorder="1">
      <alignment horizontal="left" vertical="center" wrapText="1"/>
    </xf>
    <xf numFmtId="1" fontId="8" fillId="4" borderId="14" xfId="12" applyFont="1" applyFill="1" applyBorder="1">
      <alignment horizontal="left" vertical="center" wrapText="1"/>
    </xf>
    <xf numFmtId="0" fontId="20" fillId="4" borderId="56" xfId="22" applyFont="1" applyFill="1" applyBorder="1" applyAlignment="1">
      <alignment horizontal="center" vertical="center" wrapText="1"/>
    </xf>
    <xf numFmtId="0" fontId="20" fillId="4" borderId="45" xfId="22" applyFont="1" applyFill="1" applyBorder="1" applyAlignment="1">
      <alignment horizontal="center" vertical="center" wrapText="1"/>
    </xf>
    <xf numFmtId="0" fontId="20" fillId="4" borderId="39" xfId="10" applyFont="1" applyFill="1" applyBorder="1" applyAlignment="1">
      <alignment horizontal="right" vertical="center" wrapText="1"/>
    </xf>
    <xf numFmtId="0" fontId="20" fillId="4" borderId="103" xfId="10" applyFont="1" applyFill="1" applyBorder="1" applyAlignment="1">
      <alignment horizontal="right" vertical="center" wrapText="1"/>
    </xf>
    <xf numFmtId="0" fontId="20" fillId="4" borderId="40" xfId="10" applyFont="1" applyFill="1" applyBorder="1" applyAlignment="1">
      <alignment horizontal="right" vertical="center" wrapText="1"/>
    </xf>
  </cellXfs>
  <cellStyles count="53">
    <cellStyle name="Comma" xfId="51" builtinId="3"/>
    <cellStyle name="Comma 2" xfId="2"/>
    <cellStyle name="H1" xfId="3"/>
    <cellStyle name="H1 2" xfId="4"/>
    <cellStyle name="H1 2 2" xfId="5"/>
    <cellStyle name="H2" xfId="6"/>
    <cellStyle name="H2 2" xfId="7"/>
    <cellStyle name="H2 2 2" xfId="8"/>
    <cellStyle name="had" xfId="9"/>
    <cellStyle name="had 2" xfId="10"/>
    <cellStyle name="had 2 2" xfId="11"/>
    <cellStyle name="had0" xfId="12"/>
    <cellStyle name="Had1" xfId="13"/>
    <cellStyle name="Had2" xfId="14"/>
    <cellStyle name="Had3" xfId="15"/>
    <cellStyle name="Had3 2" xfId="16"/>
    <cellStyle name="Had3 2 2" xfId="17"/>
    <cellStyle name="inxa" xfId="18"/>
    <cellStyle name="inxa 2" xfId="19"/>
    <cellStyle name="inxe" xfId="20"/>
    <cellStyle name="Normal" xfId="0" builtinId="0"/>
    <cellStyle name="Normal 2" xfId="1"/>
    <cellStyle name="Normal 2 2" xfId="21"/>
    <cellStyle name="Normal 2 3" xfId="22"/>
    <cellStyle name="Normal 3" xfId="23"/>
    <cellStyle name="Normal 4" xfId="24"/>
    <cellStyle name="Normal 5" xfId="45"/>
    <cellStyle name="Normal 5 2" xfId="49"/>
    <cellStyle name="Normal 6" xfId="46"/>
    <cellStyle name="Normal 6 2" xfId="50"/>
    <cellStyle name="Normal 6 3" xfId="52"/>
    <cellStyle name="Normal 7" xfId="48"/>
    <cellStyle name="Normal_جداول الأفراد" xfId="47"/>
    <cellStyle name="NotA" xfId="25"/>
    <cellStyle name="Note 2" xfId="26"/>
    <cellStyle name="T1" xfId="27"/>
    <cellStyle name="T1 2" xfId="28"/>
    <cellStyle name="T1 2 2" xfId="29"/>
    <cellStyle name="T2" xfId="30"/>
    <cellStyle name="T2 2" xfId="31"/>
    <cellStyle name="T2 2 2" xfId="32"/>
    <cellStyle name="T2 3" xfId="33"/>
    <cellStyle name="T2 4" xfId="34"/>
    <cellStyle name="Total 2" xfId="35"/>
    <cellStyle name="Total1" xfId="36"/>
    <cellStyle name="TXT1" xfId="37"/>
    <cellStyle name="TXT1 2" xfId="38"/>
    <cellStyle name="TXT1 2 2" xfId="39"/>
    <cellStyle name="TXT1_ATT50328" xfId="40"/>
    <cellStyle name="TXT2" xfId="41"/>
    <cellStyle name="TXT3" xfId="42"/>
    <cellStyle name="TXT4" xfId="43"/>
    <cellStyle name="TXT5" xfId="44"/>
  </cellStyles>
  <dxfs count="82">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right style="medium">
          <color theme="0"/>
        </right>
        <top style="thin">
          <color indexed="64"/>
        </top>
        <bottom/>
      </border>
      <protection locked="1" hidden="0"/>
    </dxf>
    <dxf>
      <font>
        <sz val="10"/>
        <color auto="1"/>
        <name val="Arial"/>
        <scheme val="none"/>
      </font>
      <numFmt numFmtId="165" formatCode="#,##0.0"/>
      <fill>
        <patternFill patternType="none">
          <fgColor indexed="64"/>
          <bgColor indexed="65"/>
        </patternFill>
      </fill>
      <alignment horizontal="right" vertical="center" textRotation="0" wrapText="0" indent="1" justifyLastLine="0" shrinkToFit="0" readingOrder="0"/>
      <border diagonalUp="0" diagonalDown="0">
        <left style="medium">
          <color theme="0"/>
        </left>
        <right/>
        <top/>
        <bottom style="medium">
          <color theme="0"/>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right style="medium">
          <color theme="0"/>
        </right>
        <top style="thin">
          <color indexed="64"/>
        </top>
        <bottom/>
      </border>
      <protection locked="1" hidden="0"/>
    </dxf>
    <dxf>
      <font>
        <sz val="10"/>
        <color auto="1"/>
        <name val="Arial"/>
        <scheme val="none"/>
      </font>
      <numFmt numFmtId="165" formatCode="#,##0.0"/>
      <fill>
        <patternFill patternType="none">
          <fgColor indexed="64"/>
          <bgColor indexed="65"/>
        </patternFill>
      </fill>
      <alignment horizontal="right" vertical="center" textRotation="0" wrapText="0" indent="1" justifyLastLine="0" shrinkToFit="0" readingOrder="0"/>
      <border diagonalUp="0" diagonalDown="0">
        <left style="medium">
          <color theme="0"/>
        </left>
        <right/>
        <top/>
        <bottom style="medium">
          <color theme="0"/>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right style="medium">
          <color theme="0"/>
        </right>
        <top style="thin">
          <color indexed="64"/>
        </top>
        <bottom/>
      </border>
      <protection locked="1" hidden="0"/>
    </dxf>
    <dxf>
      <font>
        <b/>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left style="medium">
          <color theme="0"/>
        </left>
        <right/>
        <top/>
        <bottom style="medium">
          <color theme="0"/>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right style="medium">
          <color theme="0"/>
        </right>
        <top style="thin">
          <color indexed="64"/>
        </top>
        <bottom/>
      </border>
      <protection locked="1" hidden="0"/>
    </dxf>
    <dxf>
      <font>
        <b/>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left style="medium">
          <color theme="0"/>
        </left>
        <right/>
        <top/>
        <bottom style="medium">
          <color theme="0"/>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right style="medium">
          <color theme="0"/>
        </right>
        <top style="thin">
          <color indexed="64"/>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top/>
        <bottom style="medium">
          <color theme="0"/>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right style="medium">
          <color theme="0"/>
        </right>
        <top style="thin">
          <color indexed="64"/>
        </top>
        <bottom/>
      </border>
      <protection locked="1" hidden="0"/>
    </dxf>
    <dxf>
      <font>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left style="medium">
          <color theme="0"/>
        </left>
        <right/>
        <top/>
        <bottom style="medium">
          <color theme="0"/>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right style="medium">
          <color theme="0"/>
        </right>
        <top style="thin">
          <color indexed="64"/>
        </top>
        <bottom/>
      </border>
      <protection locked="1" hidden="0"/>
    </dxf>
    <dxf>
      <font>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top/>
        <bottom style="medium">
          <color theme="0"/>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right style="medium">
          <color theme="0"/>
        </right>
        <top style="thin">
          <color indexed="64"/>
        </top>
        <bottom/>
      </border>
      <protection locked="1" hidden="0"/>
    </dxf>
    <dxf>
      <font>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top/>
        <bottom style="medium">
          <color theme="0"/>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right style="medium">
          <color theme="0"/>
        </right>
        <top style="thin">
          <color indexed="64"/>
        </top>
        <bottom/>
      </border>
      <protection locked="1" hidden="0"/>
    </dxf>
    <dxf>
      <font>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top/>
        <bottom style="medium">
          <color theme="0"/>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right style="medium">
          <color theme="0"/>
        </right>
        <top style="thin">
          <color indexed="64"/>
        </top>
        <bottom/>
      </border>
      <protection locked="1" hidden="0"/>
    </dxf>
    <dxf>
      <font>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top/>
        <bottom style="medium">
          <color theme="0"/>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right style="medium">
          <color theme="0"/>
        </right>
        <top style="thin">
          <color indexed="64"/>
        </top>
        <bottom/>
      </border>
      <protection locked="1" hidden="0"/>
    </dxf>
    <dxf>
      <font>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top/>
        <bottom style="medium">
          <color theme="0"/>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right style="medium">
          <color theme="0"/>
        </right>
        <top style="thin">
          <color indexed="64"/>
        </top>
        <bottom/>
      </border>
      <protection locked="1" hidden="0"/>
    </dxf>
    <dxf>
      <font>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top/>
        <bottom style="medium">
          <color theme="0"/>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border outline="0">
        <top style="thin">
          <color indexed="64"/>
        </top>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protection locked="1" hidden="0"/>
    </dxf>
    <dxf>
      <border outline="0">
        <left style="medium">
          <color theme="0"/>
        </left>
        <right style="medium">
          <color theme="0"/>
        </right>
        <top style="thin">
          <color indexed="64"/>
        </top>
        <bottom style="thin">
          <color auto="1"/>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right" vertical="center" textRotation="0" wrapText="0" indent="1" justifyLastLine="0" shrinkToFit="0" readingOrder="0"/>
      <border diagonalUp="0" diagonalDown="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top style="thin">
          <color indexed="64"/>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top/>
        <bottom style="medium">
          <color theme="0"/>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top style="thin">
          <color indexed="64"/>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top/>
        <bottom style="medium">
          <color theme="0"/>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top style="thin">
          <color indexed="64"/>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top/>
        <bottom style="medium">
          <color theme="0"/>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top style="thin">
          <color indexed="64"/>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top/>
        <bottom style="medium">
          <color theme="0"/>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top style="thin">
          <color indexed="64"/>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top/>
        <bottom style="medium">
          <color theme="0"/>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top style="thin">
          <color indexed="64"/>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top/>
        <bottom style="medium">
          <color theme="0"/>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top style="thin">
          <color indexed="64"/>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top/>
        <bottom style="medium">
          <color theme="0"/>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border outline="0">
        <left style="medium">
          <color rgb="FFFFFFFF"/>
        </left>
        <right style="medium">
          <color rgb="FFFFFFFF"/>
        </right>
        <top style="thin">
          <color rgb="FF000000"/>
        </top>
        <bottom style="thin">
          <color rgb="FF000000"/>
        </bottom>
      </border>
    </dxf>
    <dxf>
      <font>
        <b/>
        <i val="0"/>
        <strike val="0"/>
        <condense val="0"/>
        <extend val="0"/>
        <outline val="0"/>
        <shadow val="0"/>
        <u val="none"/>
        <vertAlign val="baseline"/>
        <sz val="10"/>
        <color auto="1"/>
        <name val="Arial"/>
        <scheme val="none"/>
      </font>
      <fill>
        <patternFill patternType="solid">
          <fgColor rgb="FF000000"/>
          <bgColor rgb="FFEEECE1"/>
        </patternFill>
      </fill>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border>
        <top style="thin">
          <color auto="1"/>
        </top>
      </border>
    </dxf>
    <dxf>
      <border>
        <top style="thin">
          <color auto="1"/>
        </top>
      </border>
    </dxf>
    <dxf>
      <fill>
        <patternFill>
          <bgColor theme="2"/>
        </patternFill>
      </fill>
    </dxf>
    <dxf>
      <border>
        <right/>
        <top/>
        <bottom/>
      </border>
    </dxf>
    <dxf>
      <font>
        <b/>
        <color theme="1"/>
      </font>
    </dxf>
    <dxf>
      <font>
        <b/>
        <color theme="1"/>
      </font>
      <border>
        <top style="thin">
          <color auto="1"/>
        </top>
      </border>
    </dxf>
    <dxf>
      <border>
        <top style="thin">
          <color auto="1"/>
        </top>
      </border>
    </dxf>
    <dxf>
      <font>
        <b/>
        <color theme="1"/>
      </font>
      <border>
        <top style="thin">
          <color theme="1"/>
        </top>
        <bottom style="thin">
          <color theme="1"/>
        </bottom>
      </border>
    </dxf>
  </dxfs>
  <tableStyles count="1" defaultTableStyle="TableStyleMedium2" defaultPivotStyle="PivotStyleLight16">
    <tableStyle name="VITAL" pivot="0" count="8">
      <tableStyleElement type="headerRow" dxfId="81"/>
      <tableStyleElement type="totalRow" dxfId="80"/>
      <tableStyleElement type="firstColumn" dxfId="79"/>
      <tableStyleElement type="lastColumn" dxfId="78"/>
      <tableStyleElement type="firstRowStripe" dxfId="77"/>
      <tableStyleElement type="secondRowStripe" dxfId="76"/>
      <tableStyleElement type="firstColumnStripe" dxfId="75"/>
      <tableStyleElement type="secondColumnStripe" dxfId="74"/>
    </tableStyle>
  </tableStyles>
  <colors>
    <mruColors>
      <color rgb="FF9933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onnections" Target="connection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السكان حسب الفئات العمرية </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الرابع، 2018</a:t>
            </a:r>
          </a:p>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POPULATION BY</a:t>
            </a:r>
            <a:r>
              <a:rPr lang="ar-QA" sz="1000" b="0" baseline="0"/>
              <a:t> </a:t>
            </a:r>
            <a:r>
              <a:rPr lang="en-US" sz="1000" b="0"/>
              <a:t>AGE GROUPS</a:t>
            </a:r>
            <a:endParaRPr lang="ar-QA" sz="1000" b="0"/>
          </a:p>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 </a:t>
            </a:r>
            <a:r>
              <a:rPr lang="en-US" sz="1000" b="0" i="0" baseline="0">
                <a:effectLst/>
                <a:latin typeface="Arial" panose="020B0604020202020204" pitchFamily="34" charset="0"/>
                <a:cs typeface="Arial" panose="020B0604020202020204" pitchFamily="34" charset="0"/>
              </a:rPr>
              <a:t>The</a:t>
            </a:r>
            <a:r>
              <a:rPr lang="en-US" sz="1000" b="0" i="0" u="none" strike="noStrike" kern="1200" baseline="0">
                <a:solidFill>
                  <a:sysClr val="windowText" lastClr="000000"/>
                </a:solidFill>
                <a:latin typeface="Arial" panose="020B0604020202020204" pitchFamily="34" charset="0"/>
                <a:ea typeface="+mn-ea"/>
                <a:cs typeface="Arial" panose="020B0604020202020204" pitchFamily="34" charset="0"/>
              </a:rPr>
              <a:t> </a:t>
            </a:r>
            <a:r>
              <a:rPr lang="en-GB" sz="1000" b="0" i="0" u="none" strike="noStrike" kern="1200" baseline="0" smtClean="0">
                <a:solidFill>
                  <a:sysClr val="windowText" lastClr="000000"/>
                </a:solidFill>
                <a:latin typeface="Arial" panose="020B0604020202020204" pitchFamily="34" charset="0"/>
                <a:ea typeface="+mn-ea"/>
                <a:cs typeface="Arial" panose="020B0604020202020204" pitchFamily="34" charset="0"/>
              </a:rPr>
              <a:t>Fourth</a:t>
            </a:r>
            <a:r>
              <a:rPr lang="ar-QA" sz="1000" b="0" i="0" u="none" strike="noStrike" kern="1200" baseline="0" smtClean="0">
                <a:solidFill>
                  <a:sysClr val="windowText" lastClr="000000"/>
                </a:solidFill>
                <a:latin typeface="Arial" panose="020B0604020202020204" pitchFamily="34" charset="0"/>
                <a:ea typeface="+mn-ea"/>
                <a:cs typeface="Arial" panose="020B0604020202020204" pitchFamily="34" charset="0"/>
              </a:rPr>
              <a:t> </a:t>
            </a:r>
            <a:r>
              <a:rPr lang="en-US" sz="1000" b="0" i="0" baseline="0">
                <a:effectLst/>
                <a:latin typeface="Arial" panose="020B0604020202020204" pitchFamily="34" charset="0"/>
                <a:cs typeface="Arial" panose="020B0604020202020204" pitchFamily="34" charset="0"/>
              </a:rPr>
              <a:t>Quarter</a:t>
            </a:r>
            <a:r>
              <a:rPr lang="en-US" sz="1000" b="0" i="0" baseline="0">
                <a:effectLst/>
              </a:rPr>
              <a:t>, 2018</a:t>
            </a:r>
            <a:endParaRPr lang="en-US" sz="1000" b="0">
              <a:effectLst/>
            </a:endParaRPr>
          </a:p>
        </c:rich>
      </c:tx>
      <c:layout>
        <c:manualLayout>
          <c:xMode val="edge"/>
          <c:yMode val="edge"/>
          <c:x val="0.37444399682597812"/>
          <c:y val="1.3859921444155276E-2"/>
        </c:manualLayout>
      </c:layout>
      <c:overlay val="0"/>
    </c:title>
    <c:autoTitleDeleted val="0"/>
    <c:plotArea>
      <c:layout>
        <c:manualLayout>
          <c:layoutTarget val="inner"/>
          <c:xMode val="edge"/>
          <c:yMode val="edge"/>
          <c:x val="9.2748254952979364E-2"/>
          <c:y val="0.22641025641025642"/>
          <c:w val="0.90725174504702066"/>
          <c:h val="0.64175981687481376"/>
        </c:manualLayout>
      </c:layout>
      <c:barChart>
        <c:barDir val="col"/>
        <c:grouping val="clustered"/>
        <c:varyColors val="0"/>
        <c:ser>
          <c:idx val="0"/>
          <c:order val="0"/>
          <c:tx>
            <c:strRef>
              <c:f>'1'!$B$39</c:f>
              <c:strCache>
                <c:ptCount val="1"/>
                <c:pt idx="0">
                  <c:v>أكتوبر October  2018</c:v>
                </c:pt>
              </c:strCache>
            </c:strRef>
          </c:tx>
          <c:spPr>
            <a:ln w="9525">
              <a:solidFill>
                <a:schemeClr val="bg1"/>
              </a:solidFill>
            </a:ln>
          </c:spPr>
          <c:invertIfNegative val="0"/>
          <c:cat>
            <c:strRef>
              <c:f>'1'!$A$40:$A$46</c:f>
              <c:strCache>
                <c:ptCount val="7"/>
                <c:pt idx="0">
                  <c:v>0 - 4</c:v>
                </c:pt>
                <c:pt idx="1">
                  <c:v>5 - 9</c:v>
                </c:pt>
                <c:pt idx="2">
                  <c:v>10 - 14</c:v>
                </c:pt>
                <c:pt idx="3">
                  <c:v>15 - 19</c:v>
                </c:pt>
                <c:pt idx="4">
                  <c:v>20 - 24</c:v>
                </c:pt>
                <c:pt idx="5">
                  <c:v>25 - 64</c:v>
                </c:pt>
                <c:pt idx="6">
                  <c:v>65 +</c:v>
                </c:pt>
              </c:strCache>
            </c:strRef>
          </c:cat>
          <c:val>
            <c:numRef>
              <c:f>'1'!$B$40:$B$46</c:f>
              <c:numCache>
                <c:formatCode>#,##0_ ;\-#,##0\ </c:formatCode>
                <c:ptCount val="7"/>
                <c:pt idx="0">
                  <c:v>136556</c:v>
                </c:pt>
                <c:pt idx="1">
                  <c:v>135205</c:v>
                </c:pt>
                <c:pt idx="2">
                  <c:v>105143</c:v>
                </c:pt>
                <c:pt idx="3">
                  <c:v>80679</c:v>
                </c:pt>
                <c:pt idx="4">
                  <c:v>254134</c:v>
                </c:pt>
                <c:pt idx="5">
                  <c:v>2000834</c:v>
                </c:pt>
                <c:pt idx="6">
                  <c:v>31381</c:v>
                </c:pt>
              </c:numCache>
            </c:numRef>
          </c:val>
        </c:ser>
        <c:ser>
          <c:idx val="1"/>
          <c:order val="1"/>
          <c:tx>
            <c:strRef>
              <c:f>'1'!$C$39</c:f>
              <c:strCache>
                <c:ptCount val="1"/>
                <c:pt idx="0">
                  <c:v>نوفمبر November  2018 </c:v>
                </c:pt>
              </c:strCache>
            </c:strRef>
          </c:tx>
          <c:spPr>
            <a:solidFill>
              <a:schemeClr val="accent2">
                <a:lumMod val="60000"/>
                <a:lumOff val="40000"/>
              </a:schemeClr>
            </a:solidFill>
            <a:ln>
              <a:solidFill>
                <a:schemeClr val="bg1"/>
              </a:solidFill>
            </a:ln>
          </c:spPr>
          <c:invertIfNegative val="0"/>
          <c:cat>
            <c:strRef>
              <c:f>'1'!$A$40:$A$46</c:f>
              <c:strCache>
                <c:ptCount val="7"/>
                <c:pt idx="0">
                  <c:v>0 - 4</c:v>
                </c:pt>
                <c:pt idx="1">
                  <c:v>5 - 9</c:v>
                </c:pt>
                <c:pt idx="2">
                  <c:v>10 - 14</c:v>
                </c:pt>
                <c:pt idx="3">
                  <c:v>15 - 19</c:v>
                </c:pt>
                <c:pt idx="4">
                  <c:v>20 - 24</c:v>
                </c:pt>
                <c:pt idx="5">
                  <c:v>25 - 64</c:v>
                </c:pt>
                <c:pt idx="6">
                  <c:v>65 +</c:v>
                </c:pt>
              </c:strCache>
            </c:strRef>
          </c:cat>
          <c:val>
            <c:numRef>
              <c:f>'1'!$C$40:$C$46</c:f>
              <c:numCache>
                <c:formatCode>#,##0_ ;\-#,##0\ </c:formatCode>
                <c:ptCount val="7"/>
                <c:pt idx="0">
                  <c:v>137501</c:v>
                </c:pt>
                <c:pt idx="1">
                  <c:v>136262</c:v>
                </c:pt>
                <c:pt idx="2">
                  <c:v>106147</c:v>
                </c:pt>
                <c:pt idx="3">
                  <c:v>81556</c:v>
                </c:pt>
                <c:pt idx="4">
                  <c:v>254965</c:v>
                </c:pt>
                <c:pt idx="5">
                  <c:v>2009429</c:v>
                </c:pt>
                <c:pt idx="6">
                  <c:v>31577</c:v>
                </c:pt>
              </c:numCache>
            </c:numRef>
          </c:val>
        </c:ser>
        <c:ser>
          <c:idx val="2"/>
          <c:order val="2"/>
          <c:tx>
            <c:strRef>
              <c:f>'1'!$D$39</c:f>
              <c:strCache>
                <c:ptCount val="1"/>
                <c:pt idx="0">
                  <c:v>ديسمبر  December  2018 </c:v>
                </c:pt>
              </c:strCache>
            </c:strRef>
          </c:tx>
          <c:spPr>
            <a:solidFill>
              <a:schemeClr val="accent3">
                <a:lumMod val="75000"/>
              </a:schemeClr>
            </a:solidFill>
            <a:ln>
              <a:solidFill>
                <a:schemeClr val="bg1"/>
              </a:solidFill>
            </a:ln>
          </c:spPr>
          <c:invertIfNegative val="0"/>
          <c:cat>
            <c:strRef>
              <c:f>'1'!$A$40:$A$46</c:f>
              <c:strCache>
                <c:ptCount val="7"/>
                <c:pt idx="0">
                  <c:v>0 - 4</c:v>
                </c:pt>
                <c:pt idx="1">
                  <c:v>5 - 9</c:v>
                </c:pt>
                <c:pt idx="2">
                  <c:v>10 - 14</c:v>
                </c:pt>
                <c:pt idx="3">
                  <c:v>15 - 19</c:v>
                </c:pt>
                <c:pt idx="4">
                  <c:v>20 - 24</c:v>
                </c:pt>
                <c:pt idx="5">
                  <c:v>25 - 64</c:v>
                </c:pt>
                <c:pt idx="6">
                  <c:v>65 +</c:v>
                </c:pt>
              </c:strCache>
            </c:strRef>
          </c:cat>
          <c:val>
            <c:numRef>
              <c:f>'1'!$D$40:$D$46</c:f>
              <c:numCache>
                <c:formatCode>#,##0_ ;\-#,##0\ </c:formatCode>
                <c:ptCount val="7"/>
                <c:pt idx="0">
                  <c:v>129454</c:v>
                </c:pt>
                <c:pt idx="1">
                  <c:v>125857</c:v>
                </c:pt>
                <c:pt idx="2">
                  <c:v>97820</c:v>
                </c:pt>
                <c:pt idx="3">
                  <c:v>78662</c:v>
                </c:pt>
                <c:pt idx="4">
                  <c:v>251057</c:v>
                </c:pt>
                <c:pt idx="5">
                  <c:v>1958475</c:v>
                </c:pt>
                <c:pt idx="6">
                  <c:v>32995</c:v>
                </c:pt>
              </c:numCache>
            </c:numRef>
          </c:val>
        </c:ser>
        <c:dLbls>
          <c:showLegendKey val="0"/>
          <c:showVal val="0"/>
          <c:showCatName val="0"/>
          <c:showSerName val="0"/>
          <c:showPercent val="0"/>
          <c:showBubbleSize val="0"/>
        </c:dLbls>
        <c:gapWidth val="150"/>
        <c:axId val="109218048"/>
        <c:axId val="109224320"/>
      </c:barChart>
      <c:catAx>
        <c:axId val="109218048"/>
        <c:scaling>
          <c:orientation val="minMax"/>
        </c:scaling>
        <c:delete val="0"/>
        <c:axPos val="b"/>
        <c:title>
          <c:tx>
            <c:rich>
              <a:bodyPr/>
              <a:lstStyle/>
              <a:p>
                <a:pPr>
                  <a:defRPr/>
                </a:pPr>
                <a:r>
                  <a:rPr lang="ar-QA" sz="1050"/>
                  <a:t>فئات العمر</a:t>
                </a:r>
                <a:endParaRPr lang="en-US" sz="1050"/>
              </a:p>
              <a:p>
                <a:pPr>
                  <a:defRPr/>
                </a:pPr>
                <a:r>
                  <a:rPr lang="en-US" sz="900"/>
                  <a:t>Age Groups</a:t>
                </a:r>
              </a:p>
            </c:rich>
          </c:tx>
          <c:layout>
            <c:manualLayout>
              <c:xMode val="edge"/>
              <c:yMode val="edge"/>
              <c:x val="0.45114960629921252"/>
              <c:y val="0.91979666924543646"/>
            </c:manualLayout>
          </c:layout>
          <c:overlay val="0"/>
        </c:title>
        <c:majorTickMark val="out"/>
        <c:minorTickMark val="none"/>
        <c:tickLblPos val="nextTo"/>
        <c:txPr>
          <a:bodyPr/>
          <a:lstStyle/>
          <a:p>
            <a:pPr rtl="0">
              <a:defRPr sz="1000"/>
            </a:pPr>
            <a:endParaRPr lang="en-US"/>
          </a:p>
        </c:txPr>
        <c:crossAx val="109224320"/>
        <c:crosses val="autoZero"/>
        <c:auto val="1"/>
        <c:lblAlgn val="ctr"/>
        <c:lblOffset val="100"/>
        <c:noMultiLvlLbl val="0"/>
      </c:catAx>
      <c:valAx>
        <c:axId val="109224320"/>
        <c:scaling>
          <c:orientation val="minMax"/>
        </c:scaling>
        <c:delete val="0"/>
        <c:axPos val="l"/>
        <c:majorGridlines>
          <c:spPr>
            <a:ln>
              <a:solidFill>
                <a:schemeClr val="bg1">
                  <a:lumMod val="75000"/>
                </a:schemeClr>
              </a:solidFill>
            </a:ln>
          </c:spPr>
        </c:majorGridlines>
        <c:numFmt formatCode="#,##0_ ;\-#,##0\ " sourceLinked="1"/>
        <c:majorTickMark val="out"/>
        <c:minorTickMark val="none"/>
        <c:tickLblPos val="nextTo"/>
        <c:txPr>
          <a:bodyPr/>
          <a:lstStyle/>
          <a:p>
            <a:pPr>
              <a:defRPr sz="1000"/>
            </a:pPr>
            <a:endParaRPr lang="en-US"/>
          </a:p>
        </c:txPr>
        <c:crossAx val="109218048"/>
        <c:crosses val="autoZero"/>
        <c:crossBetween val="between"/>
      </c:valAx>
    </c:plotArea>
    <c:legend>
      <c:legendPos val="r"/>
      <c:layout>
        <c:manualLayout>
          <c:xMode val="edge"/>
          <c:yMode val="edge"/>
          <c:x val="0.10079204052981749"/>
          <c:y val="0.22358182845272154"/>
          <c:w val="0.26456720687691815"/>
          <c:h val="0.12535575427360693"/>
        </c:manualLayout>
      </c:layout>
      <c:overlay val="0"/>
      <c:txPr>
        <a:bodyPr/>
        <a:lstStyle/>
        <a:p>
          <a:pPr rtl="1">
            <a:defRPr sz="1000" b="0">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695066962783493E-2"/>
          <c:y val="0.12782066797153163"/>
          <c:w val="0.55981856114139583"/>
          <c:h val="0.67434863760942509"/>
        </c:manualLayout>
      </c:layout>
      <c:pieChart>
        <c:varyColors val="1"/>
        <c:ser>
          <c:idx val="0"/>
          <c:order val="0"/>
          <c:dPt>
            <c:idx val="0"/>
            <c:bubble3D val="0"/>
            <c:spPr>
              <a:solidFill>
                <a:schemeClr val="tx2"/>
              </a:solidFill>
            </c:spPr>
          </c:dPt>
          <c:dPt>
            <c:idx val="4"/>
            <c:bubble3D val="0"/>
            <c:spPr>
              <a:solidFill>
                <a:schemeClr val="tx2">
                  <a:lumMod val="60000"/>
                  <a:lumOff val="40000"/>
                </a:schemeClr>
              </a:solidFill>
            </c:spPr>
          </c:dPt>
          <c:dPt>
            <c:idx val="6"/>
            <c:bubble3D val="0"/>
            <c:spPr>
              <a:solidFill>
                <a:schemeClr val="accent4">
                  <a:lumMod val="40000"/>
                  <a:lumOff val="60000"/>
                </a:schemeClr>
              </a:solidFill>
            </c:spPr>
          </c:dPt>
          <c:dPt>
            <c:idx val="7"/>
            <c:bubble3D val="0"/>
            <c:spPr>
              <a:solidFill>
                <a:schemeClr val="accent2">
                  <a:lumMod val="60000"/>
                  <a:lumOff val="40000"/>
                </a:schemeClr>
              </a:solidFill>
            </c:spPr>
          </c:dPt>
          <c:dPt>
            <c:idx val="8"/>
            <c:bubble3D val="0"/>
            <c:spPr>
              <a:solidFill>
                <a:schemeClr val="accent3">
                  <a:lumMod val="60000"/>
                  <a:lumOff val="40000"/>
                </a:schemeClr>
              </a:solidFill>
            </c:spPr>
          </c:dPt>
          <c:dPt>
            <c:idx val="9"/>
            <c:bubble3D val="0"/>
            <c:spPr>
              <a:solidFill>
                <a:schemeClr val="accent6">
                  <a:lumMod val="50000"/>
                </a:schemeClr>
              </a:solidFill>
            </c:spPr>
          </c:dPt>
          <c:dPt>
            <c:idx val="10"/>
            <c:bubble3D val="0"/>
            <c:spPr>
              <a:solidFill>
                <a:srgbClr val="00B050"/>
              </a:solidFill>
            </c:spPr>
          </c:dPt>
          <c:dLbls>
            <c:dLbl>
              <c:idx val="0"/>
              <c:numFmt formatCode="0.0%" sourceLinked="0"/>
              <c:spPr/>
              <c:txPr>
                <a:bodyPr/>
                <a:lstStyle/>
                <a:p>
                  <a:pPr rtl="0">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dLbl>
            <c:numFmt formatCode="0.0%" sourceLinked="0"/>
            <c:txPr>
              <a:bodyPr/>
              <a:lstStyle/>
              <a:p>
                <a:pPr rtl="0">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'17'!$P$12:$P$22</c:f>
              <c:strCache>
                <c:ptCount val="11"/>
                <c:pt idx="0">
                  <c:v>قبل الدخول
Before Consummation</c:v>
                </c:pt>
                <c:pt idx="1">
                  <c:v>-1</c:v>
                </c:pt>
                <c:pt idx="2">
                  <c:v>1</c:v>
                </c:pt>
                <c:pt idx="3">
                  <c:v>2</c:v>
                </c:pt>
                <c:pt idx="4">
                  <c:v>3</c:v>
                </c:pt>
                <c:pt idx="5">
                  <c:v>4</c:v>
                </c:pt>
                <c:pt idx="6">
                  <c:v> 5 - 9</c:v>
                </c:pt>
                <c:pt idx="7">
                  <c:v> 10 - 14</c:v>
                </c:pt>
                <c:pt idx="8">
                  <c:v> 15 - 19</c:v>
                </c:pt>
                <c:pt idx="9">
                  <c:v> 20 - 24</c:v>
                </c:pt>
                <c:pt idx="10">
                  <c:v>25 +</c:v>
                </c:pt>
              </c:strCache>
            </c:strRef>
          </c:cat>
          <c:val>
            <c:numRef>
              <c:f>'17'!$M$12:$M$22</c:f>
              <c:numCache>
                <c:formatCode>#,##0.0</c:formatCode>
                <c:ptCount val="11"/>
                <c:pt idx="0">
                  <c:v>9.183673469387756</c:v>
                </c:pt>
                <c:pt idx="1">
                  <c:v>20.408163265306122</c:v>
                </c:pt>
                <c:pt idx="2">
                  <c:v>7.1428571428571432</c:v>
                </c:pt>
                <c:pt idx="3">
                  <c:v>10.204081632653061</c:v>
                </c:pt>
                <c:pt idx="4">
                  <c:v>6.1224489795918364</c:v>
                </c:pt>
                <c:pt idx="5">
                  <c:v>4.0816326530612246</c:v>
                </c:pt>
                <c:pt idx="6">
                  <c:v>19.387755102040817</c:v>
                </c:pt>
                <c:pt idx="7">
                  <c:v>13.26530612244898</c:v>
                </c:pt>
                <c:pt idx="8">
                  <c:v>5.1020408163265305</c:v>
                </c:pt>
                <c:pt idx="9">
                  <c:v>3.0612244897959182</c:v>
                </c:pt>
                <c:pt idx="10">
                  <c:v>2.0408163265306123</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57865859075307891"/>
          <c:y val="7.5318605425376602E-3"/>
          <c:w val="0.41835009085402786"/>
          <c:h val="0.97123938253902287"/>
        </c:manualLayout>
      </c:layout>
      <c:overlay val="0"/>
      <c:txPr>
        <a:bodyPr/>
        <a:lstStyle/>
        <a:p>
          <a:pPr rtl="0">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205710988254"/>
          <c:y val="6.7365940571297189E-2"/>
          <c:w val="0.79344018167941777"/>
          <c:h val="0.81660631837078757"/>
        </c:manualLayout>
      </c:layout>
      <c:pieChart>
        <c:varyColors val="1"/>
        <c:ser>
          <c:idx val="0"/>
          <c:order val="0"/>
          <c:dPt>
            <c:idx val="0"/>
            <c:bubble3D val="0"/>
            <c:spPr>
              <a:solidFill>
                <a:schemeClr val="tx2"/>
              </a:solidFill>
            </c:spPr>
          </c:dPt>
          <c:dPt>
            <c:idx val="4"/>
            <c:bubble3D val="0"/>
            <c:spPr>
              <a:solidFill>
                <a:schemeClr val="tx2">
                  <a:lumMod val="60000"/>
                  <a:lumOff val="40000"/>
                </a:schemeClr>
              </a:solidFill>
            </c:spPr>
          </c:dPt>
          <c:dPt>
            <c:idx val="6"/>
            <c:bubble3D val="0"/>
            <c:spPr>
              <a:solidFill>
                <a:schemeClr val="accent4">
                  <a:lumMod val="40000"/>
                  <a:lumOff val="60000"/>
                </a:schemeClr>
              </a:solidFill>
            </c:spPr>
          </c:dPt>
          <c:dPt>
            <c:idx val="7"/>
            <c:bubble3D val="0"/>
            <c:spPr>
              <a:solidFill>
                <a:schemeClr val="accent2">
                  <a:lumMod val="60000"/>
                  <a:lumOff val="40000"/>
                </a:schemeClr>
              </a:solidFill>
            </c:spPr>
          </c:dPt>
          <c:dPt>
            <c:idx val="8"/>
            <c:bubble3D val="0"/>
            <c:spPr>
              <a:solidFill>
                <a:schemeClr val="accent3">
                  <a:lumMod val="60000"/>
                  <a:lumOff val="40000"/>
                </a:schemeClr>
              </a:solidFill>
            </c:spPr>
          </c:dPt>
          <c:dPt>
            <c:idx val="9"/>
            <c:bubble3D val="0"/>
            <c:spPr>
              <a:solidFill>
                <a:schemeClr val="accent6">
                  <a:lumMod val="50000"/>
                </a:schemeClr>
              </a:solidFill>
            </c:spPr>
          </c:dPt>
          <c:dPt>
            <c:idx val="10"/>
            <c:bubble3D val="0"/>
            <c:spPr>
              <a:solidFill>
                <a:srgbClr val="00B050"/>
              </a:solidFill>
            </c:spPr>
          </c:dPt>
          <c:dLbls>
            <c:dLbl>
              <c:idx val="0"/>
              <c:numFmt formatCode="0.0%" sourceLinked="0"/>
              <c:spPr/>
              <c:txPr>
                <a:bodyPr/>
                <a:lstStyle/>
                <a:p>
                  <a:pPr rtl="0">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dLbl>
            <c:numFmt formatCode="0.0%" sourceLinked="0"/>
            <c:txPr>
              <a:bodyPr/>
              <a:lstStyle/>
              <a:p>
                <a:pPr rtl="0">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'19'!$A$12:$A$22</c:f>
              <c:strCache>
                <c:ptCount val="11"/>
                <c:pt idx="0">
                  <c:v>قبل الدخول</c:v>
                </c:pt>
                <c:pt idx="1">
                  <c:v>-1</c:v>
                </c:pt>
                <c:pt idx="2">
                  <c:v>1</c:v>
                </c:pt>
                <c:pt idx="3">
                  <c:v>2</c:v>
                </c:pt>
                <c:pt idx="4">
                  <c:v>3</c:v>
                </c:pt>
                <c:pt idx="5">
                  <c:v>4</c:v>
                </c:pt>
                <c:pt idx="6">
                  <c:v> 5 - 9</c:v>
                </c:pt>
                <c:pt idx="7">
                  <c:v> 10 - 14</c:v>
                </c:pt>
                <c:pt idx="8">
                  <c:v> 15 - 19</c:v>
                </c:pt>
                <c:pt idx="9">
                  <c:v> 20 - 24</c:v>
                </c:pt>
                <c:pt idx="10">
                  <c:v>25 +</c:v>
                </c:pt>
              </c:strCache>
            </c:strRef>
          </c:cat>
          <c:val>
            <c:numRef>
              <c:f>'19'!$L$12:$L$22</c:f>
              <c:numCache>
                <c:formatCode>#,##0.0</c:formatCode>
                <c:ptCount val="11"/>
                <c:pt idx="0">
                  <c:v>21.383647798742139</c:v>
                </c:pt>
                <c:pt idx="1">
                  <c:v>18.238993710691823</c:v>
                </c:pt>
                <c:pt idx="2">
                  <c:v>14.465408805031446</c:v>
                </c:pt>
                <c:pt idx="3">
                  <c:v>8.1761006289308167</c:v>
                </c:pt>
                <c:pt idx="4">
                  <c:v>5.0314465408805029</c:v>
                </c:pt>
                <c:pt idx="5">
                  <c:v>4.4025157232704402</c:v>
                </c:pt>
                <c:pt idx="6">
                  <c:v>9.4339622641509422</c:v>
                </c:pt>
                <c:pt idx="7">
                  <c:v>5.6603773584905657</c:v>
                </c:pt>
                <c:pt idx="8">
                  <c:v>6.2893081761006284</c:v>
                </c:pt>
                <c:pt idx="9">
                  <c:v>1.8867924528301885</c:v>
                </c:pt>
                <c:pt idx="10">
                  <c:v>5.0314465408805029</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695066962783493E-2"/>
          <c:y val="0.12782066797153163"/>
          <c:w val="0.55981856114139583"/>
          <c:h val="0.67434863760942509"/>
        </c:manualLayout>
      </c:layout>
      <c:pieChart>
        <c:varyColors val="1"/>
        <c:ser>
          <c:idx val="0"/>
          <c:order val="0"/>
          <c:dPt>
            <c:idx val="0"/>
            <c:bubble3D val="0"/>
            <c:spPr>
              <a:solidFill>
                <a:schemeClr val="tx2"/>
              </a:solidFill>
            </c:spPr>
          </c:dPt>
          <c:dPt>
            <c:idx val="4"/>
            <c:bubble3D val="0"/>
            <c:spPr>
              <a:solidFill>
                <a:schemeClr val="tx2">
                  <a:lumMod val="60000"/>
                  <a:lumOff val="40000"/>
                </a:schemeClr>
              </a:solidFill>
            </c:spPr>
          </c:dPt>
          <c:dPt>
            <c:idx val="6"/>
            <c:bubble3D val="0"/>
            <c:spPr>
              <a:solidFill>
                <a:schemeClr val="accent4">
                  <a:lumMod val="40000"/>
                  <a:lumOff val="60000"/>
                </a:schemeClr>
              </a:solidFill>
            </c:spPr>
          </c:dPt>
          <c:dPt>
            <c:idx val="7"/>
            <c:bubble3D val="0"/>
            <c:spPr>
              <a:solidFill>
                <a:schemeClr val="accent2">
                  <a:lumMod val="60000"/>
                  <a:lumOff val="40000"/>
                </a:schemeClr>
              </a:solidFill>
            </c:spPr>
          </c:dPt>
          <c:dPt>
            <c:idx val="8"/>
            <c:bubble3D val="0"/>
            <c:spPr>
              <a:solidFill>
                <a:schemeClr val="accent3">
                  <a:lumMod val="60000"/>
                  <a:lumOff val="40000"/>
                </a:schemeClr>
              </a:solidFill>
            </c:spPr>
          </c:dPt>
          <c:dPt>
            <c:idx val="9"/>
            <c:bubble3D val="0"/>
            <c:spPr>
              <a:solidFill>
                <a:schemeClr val="accent6">
                  <a:lumMod val="50000"/>
                </a:schemeClr>
              </a:solidFill>
            </c:spPr>
          </c:dPt>
          <c:dPt>
            <c:idx val="10"/>
            <c:bubble3D val="0"/>
            <c:spPr>
              <a:solidFill>
                <a:srgbClr val="00B050"/>
              </a:solidFill>
            </c:spPr>
          </c:dPt>
          <c:dLbls>
            <c:dLbl>
              <c:idx val="0"/>
              <c:numFmt formatCode="0.0%" sourceLinked="0"/>
              <c:spPr/>
              <c:txPr>
                <a:bodyPr/>
                <a:lstStyle/>
                <a:p>
                  <a:pPr rtl="0">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dLbl>
            <c:numFmt formatCode="0.0%" sourceLinked="0"/>
            <c:txPr>
              <a:bodyPr/>
              <a:lstStyle/>
              <a:p>
                <a:pPr rtl="0">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'19'!$P$12:$P$22</c:f>
              <c:strCache>
                <c:ptCount val="11"/>
                <c:pt idx="0">
                  <c:v>قبل الدخول
Before Consummation</c:v>
                </c:pt>
                <c:pt idx="1">
                  <c:v>-1</c:v>
                </c:pt>
                <c:pt idx="2">
                  <c:v>1</c:v>
                </c:pt>
                <c:pt idx="3">
                  <c:v>2</c:v>
                </c:pt>
                <c:pt idx="4">
                  <c:v>3</c:v>
                </c:pt>
                <c:pt idx="5">
                  <c:v>4</c:v>
                </c:pt>
                <c:pt idx="6">
                  <c:v> 5 - 9</c:v>
                </c:pt>
                <c:pt idx="7">
                  <c:v> 10 - 14</c:v>
                </c:pt>
                <c:pt idx="8">
                  <c:v> 15 - 19</c:v>
                </c:pt>
                <c:pt idx="9">
                  <c:v> 20 - 24</c:v>
                </c:pt>
                <c:pt idx="10">
                  <c:v>25 +</c:v>
                </c:pt>
              </c:strCache>
            </c:strRef>
          </c:cat>
          <c:val>
            <c:numRef>
              <c:f>'19'!$M$12:$M$22</c:f>
              <c:numCache>
                <c:formatCode>#,##0.0</c:formatCode>
                <c:ptCount val="11"/>
                <c:pt idx="0">
                  <c:v>8.6330935251798575</c:v>
                </c:pt>
                <c:pt idx="1">
                  <c:v>22.302158273381295</c:v>
                </c:pt>
                <c:pt idx="2">
                  <c:v>7.1942446043165473</c:v>
                </c:pt>
                <c:pt idx="3">
                  <c:v>11.510791366906476</c:v>
                </c:pt>
                <c:pt idx="4">
                  <c:v>7.913669064748202</c:v>
                </c:pt>
                <c:pt idx="5">
                  <c:v>5.755395683453238</c:v>
                </c:pt>
                <c:pt idx="6">
                  <c:v>17.266187050359715</c:v>
                </c:pt>
                <c:pt idx="7">
                  <c:v>10.791366906474821</c:v>
                </c:pt>
                <c:pt idx="8">
                  <c:v>4.3165467625899288</c:v>
                </c:pt>
                <c:pt idx="9">
                  <c:v>2.877697841726619</c:v>
                </c:pt>
                <c:pt idx="10">
                  <c:v>1.4388489208633095</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57865859075307891"/>
          <c:y val="7.5318605425376602E-3"/>
          <c:w val="0.41835009085402786"/>
          <c:h val="0.97123938253902287"/>
        </c:manualLayout>
      </c:layout>
      <c:overlay val="0"/>
      <c:txPr>
        <a:bodyPr/>
        <a:lstStyle/>
        <a:p>
          <a:pPr rtl="0">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المواليد أحياء المسجلون حسب النوع والبلدية</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الرابع، 2018 </a:t>
            </a:r>
            <a:endParaRPr lang="en-US" sz="1200" b="1" i="0" baseline="0">
              <a:effectLst/>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u="none" strike="noStrike" kern="1200" baseline="0">
                <a:solidFill>
                  <a:sysClr val="windowText" lastClr="000000"/>
                </a:solidFill>
                <a:latin typeface="Arial" panose="020B0604020202020204" pitchFamily="34" charset="0"/>
                <a:ea typeface="+mn-ea"/>
                <a:cs typeface="Arial" panose="020B0604020202020204" pitchFamily="34" charset="0"/>
              </a:rPr>
              <a:t>REGISTERED LIVE BIRTHS BY GENDER AND MUNICIPALITY</a:t>
            </a:r>
            <a:endParaRPr lang="ar-QA" sz="1000" b="0" i="0" u="none" strike="noStrike" kern="1200" baseline="0">
              <a:solidFill>
                <a:sysClr val="windowText" lastClr="000000"/>
              </a:solidFill>
              <a:latin typeface="Arial" panose="020B0604020202020204" pitchFamily="34" charset="0"/>
              <a:ea typeface="+mn-ea"/>
              <a:cs typeface="Arial" panose="020B060402020202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The Fourth Quarter, 2018</a:t>
            </a:r>
            <a:endParaRPr lang="en-US" sz="1000" b="0">
              <a:effectLst/>
            </a:endParaRPr>
          </a:p>
        </c:rich>
      </c:tx>
      <c:layout>
        <c:manualLayout>
          <c:xMode val="edge"/>
          <c:yMode val="edge"/>
          <c:x val="0.16279181102362206"/>
          <c:y val="1.874159284776903E-2"/>
        </c:manualLayout>
      </c:layout>
      <c:overlay val="0"/>
    </c:title>
    <c:autoTitleDeleted val="0"/>
    <c:plotArea>
      <c:layout>
        <c:manualLayout>
          <c:layoutTarget val="inner"/>
          <c:xMode val="edge"/>
          <c:yMode val="edge"/>
          <c:x val="5.6472732376145335E-2"/>
          <c:y val="0.25577885063125622"/>
          <c:w val="0.92182257217847774"/>
          <c:h val="0.56925360301127759"/>
        </c:manualLayout>
      </c:layout>
      <c:barChart>
        <c:barDir val="col"/>
        <c:grouping val="clustered"/>
        <c:varyColors val="0"/>
        <c:ser>
          <c:idx val="0"/>
          <c:order val="0"/>
          <c:tx>
            <c:strRef>
              <c:f>'20'!$M$9</c:f>
              <c:strCache>
                <c:ptCount val="1"/>
                <c:pt idx="0">
                  <c:v>ذكور
Males</c:v>
                </c:pt>
              </c:strCache>
            </c:strRef>
          </c:tx>
          <c:spPr>
            <a:ln w="28575">
              <a:solidFill>
                <a:schemeClr val="accent5">
                  <a:lumMod val="75000"/>
                </a:schemeClr>
              </a:solidFill>
            </a:ln>
          </c:spPr>
          <c:invertIfNegative val="0"/>
          <c:cat>
            <c:strRef>
              <c:f>'20'!$L$10:$L$18</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'20'!$M$10:$M$18</c:f>
              <c:numCache>
                <c:formatCode>0</c:formatCode>
                <c:ptCount val="9"/>
                <c:pt idx="0">
                  <c:v>1359</c:v>
                </c:pt>
                <c:pt idx="1">
                  <c:v>1208</c:v>
                </c:pt>
                <c:pt idx="2">
                  <c:v>163</c:v>
                </c:pt>
                <c:pt idx="3">
                  <c:v>205</c:v>
                </c:pt>
                <c:pt idx="4">
                  <c:v>225</c:v>
                </c:pt>
                <c:pt idx="5">
                  <c:v>12</c:v>
                </c:pt>
                <c:pt idx="6">
                  <c:v>68</c:v>
                </c:pt>
                <c:pt idx="7">
                  <c:v>215</c:v>
                </c:pt>
                <c:pt idx="8">
                  <c:v>9</c:v>
                </c:pt>
              </c:numCache>
            </c:numRef>
          </c:val>
        </c:ser>
        <c:ser>
          <c:idx val="1"/>
          <c:order val="1"/>
          <c:tx>
            <c:strRef>
              <c:f>'20'!$N$9</c:f>
              <c:strCache>
                <c:ptCount val="1"/>
                <c:pt idx="0">
                  <c:v>إناث
Females</c:v>
                </c:pt>
              </c:strCache>
            </c:strRef>
          </c:tx>
          <c:invertIfNegative val="0"/>
          <c:cat>
            <c:strRef>
              <c:f>'20'!$L$10:$L$18</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'20'!$N$10:$N$18</c:f>
              <c:numCache>
                <c:formatCode>0</c:formatCode>
                <c:ptCount val="9"/>
                <c:pt idx="0">
                  <c:v>1340</c:v>
                </c:pt>
                <c:pt idx="1">
                  <c:v>1175</c:v>
                </c:pt>
                <c:pt idx="2">
                  <c:v>155</c:v>
                </c:pt>
                <c:pt idx="3">
                  <c:v>229</c:v>
                </c:pt>
                <c:pt idx="4">
                  <c:v>231</c:v>
                </c:pt>
                <c:pt idx="5">
                  <c:v>15</c:v>
                </c:pt>
                <c:pt idx="6">
                  <c:v>75</c:v>
                </c:pt>
                <c:pt idx="7">
                  <c:v>230</c:v>
                </c:pt>
                <c:pt idx="8">
                  <c:v>9</c:v>
                </c:pt>
              </c:numCache>
            </c:numRef>
          </c:val>
        </c:ser>
        <c:dLbls>
          <c:showLegendKey val="0"/>
          <c:showVal val="0"/>
          <c:showCatName val="0"/>
          <c:showSerName val="0"/>
          <c:showPercent val="0"/>
          <c:showBubbleSize val="0"/>
        </c:dLbls>
        <c:gapWidth val="150"/>
        <c:axId val="137143808"/>
        <c:axId val="137145728"/>
      </c:barChart>
      <c:catAx>
        <c:axId val="137143808"/>
        <c:scaling>
          <c:orientation val="minMax"/>
        </c:scaling>
        <c:delete val="0"/>
        <c:axPos val="b"/>
        <c:title>
          <c:tx>
            <c:rich>
              <a:bodyPr/>
              <a:lstStyle/>
              <a:p>
                <a:pPr>
                  <a:defRPr/>
                </a:pPr>
                <a:r>
                  <a:rPr lang="ar-QA"/>
                  <a:t>البلدية</a:t>
                </a:r>
                <a:endParaRPr lang="en-US"/>
              </a:p>
              <a:p>
                <a:pPr>
                  <a:defRPr/>
                </a:pPr>
                <a:r>
                  <a:rPr lang="en-US" sz="900"/>
                  <a:t>Municipality</a:t>
                </a:r>
              </a:p>
            </c:rich>
          </c:tx>
          <c:layout>
            <c:manualLayout>
              <c:xMode val="edge"/>
              <c:yMode val="edge"/>
              <c:x val="0.45713097683441745"/>
              <c:y val="0.90594067211362295"/>
            </c:manualLayout>
          </c:layout>
          <c:overlay val="0"/>
        </c:title>
        <c:majorTickMark val="out"/>
        <c:minorTickMark val="none"/>
        <c:tickLblPos val="nextTo"/>
        <c:txPr>
          <a:bodyPr/>
          <a:lstStyle/>
          <a:p>
            <a:pPr>
              <a:defRPr sz="800"/>
            </a:pPr>
            <a:endParaRPr lang="en-US"/>
          </a:p>
        </c:txPr>
        <c:crossAx val="137145728"/>
        <c:crosses val="autoZero"/>
        <c:auto val="1"/>
        <c:lblAlgn val="ctr"/>
        <c:lblOffset val="100"/>
        <c:noMultiLvlLbl val="0"/>
      </c:catAx>
      <c:valAx>
        <c:axId val="137145728"/>
        <c:scaling>
          <c:orientation val="minMax"/>
        </c:scaling>
        <c:delete val="0"/>
        <c:axPos val="l"/>
        <c:majorGridlines>
          <c:spPr>
            <a:ln>
              <a:solidFill>
                <a:schemeClr val="bg1">
                  <a:lumMod val="75000"/>
                </a:schemeClr>
              </a:solidFill>
            </a:ln>
          </c:spPr>
        </c:majorGridlines>
        <c:title>
          <c:tx>
            <c:rich>
              <a:bodyPr rot="0" vert="horz"/>
              <a:lstStyle/>
              <a:p>
                <a:pPr>
                  <a:defRPr/>
                </a:pPr>
                <a:r>
                  <a:rPr lang="ar-QA"/>
                  <a:t>عدد</a:t>
                </a:r>
              </a:p>
              <a:p>
                <a:pPr>
                  <a:defRPr/>
                </a:pPr>
                <a:r>
                  <a:rPr lang="en-US" sz="800"/>
                  <a:t>No.</a:t>
                </a:r>
                <a:endParaRPr lang="en-GB" sz="800"/>
              </a:p>
            </c:rich>
          </c:tx>
          <c:layout>
            <c:manualLayout>
              <c:xMode val="edge"/>
              <c:yMode val="edge"/>
              <c:x val="2.1739130434782608E-2"/>
              <c:y val="0.161490796830212"/>
            </c:manualLayout>
          </c:layout>
          <c:overlay val="0"/>
        </c:title>
        <c:numFmt formatCode="0" sourceLinked="1"/>
        <c:majorTickMark val="out"/>
        <c:minorTickMark val="none"/>
        <c:tickLblPos val="nextTo"/>
        <c:txPr>
          <a:bodyPr/>
          <a:lstStyle/>
          <a:p>
            <a:pPr>
              <a:defRPr sz="800"/>
            </a:pPr>
            <a:endParaRPr lang="en-US"/>
          </a:p>
        </c:txPr>
        <c:crossAx val="137143808"/>
        <c:crosses val="autoZero"/>
        <c:crossBetween val="between"/>
      </c:valAx>
    </c:plotArea>
    <c:legend>
      <c:legendPos val="r"/>
      <c:layout>
        <c:manualLayout>
          <c:xMode val="edge"/>
          <c:yMode val="edge"/>
          <c:x val="0.72468018943284263"/>
          <c:y val="0.25856392500396802"/>
          <c:w val="0.23764342257217846"/>
          <c:h val="7.3332308070866145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rtl="0">
              <a:defRPr sz="1000"/>
            </a:pPr>
            <a:r>
              <a:rPr lang="ar-QA" sz="1200">
                <a:latin typeface="Sakkal Majalla" panose="02000000000000000000" pitchFamily="2" charset="-78"/>
                <a:cs typeface="Sakkal Majalla" panose="02000000000000000000" pitchFamily="2" charset="-78"/>
              </a:rPr>
              <a:t>المواليد أحياء المسجلون حسب الجنسية</a:t>
            </a:r>
            <a:endParaRPr lang="en-US" sz="1200">
              <a:latin typeface="Sakkal Majalla" panose="02000000000000000000" pitchFamily="2" charset="-78"/>
              <a:cs typeface="Sakkal Majalla" panose="02000000000000000000" pitchFamily="2" charset="-78"/>
            </a:endParaRPr>
          </a:p>
          <a:p>
            <a:pPr rtl="0">
              <a:defRPr sz="1000"/>
            </a:pPr>
            <a:r>
              <a:rPr lang="ar-QA" sz="1200">
                <a:latin typeface="Sakkal Majalla" panose="02000000000000000000" pitchFamily="2" charset="-78"/>
                <a:cs typeface="Sakkal Majalla" panose="02000000000000000000" pitchFamily="2" charset="-78"/>
              </a:rPr>
              <a:t>الربع الرابع،</a:t>
            </a:r>
            <a:r>
              <a:rPr lang="ar-QA" sz="1200" baseline="0">
                <a:latin typeface="Sakkal Majalla" panose="02000000000000000000" pitchFamily="2" charset="-78"/>
                <a:cs typeface="Sakkal Majalla" panose="02000000000000000000" pitchFamily="2" charset="-78"/>
              </a:rPr>
              <a:t> </a:t>
            </a:r>
            <a:r>
              <a:rPr lang="ar-QA" sz="1200">
                <a:latin typeface="Sakkal Majalla" panose="02000000000000000000" pitchFamily="2" charset="-78"/>
                <a:cs typeface="Sakkal Majalla" panose="02000000000000000000" pitchFamily="2" charset="-78"/>
              </a:rPr>
              <a:t>2018</a:t>
            </a:r>
            <a:endParaRPr lang="en-US" sz="1200">
              <a:latin typeface="Sakkal Majalla" panose="02000000000000000000" pitchFamily="2" charset="-78"/>
              <a:cs typeface="Sakkal Majalla" panose="02000000000000000000" pitchFamily="2" charset="-78"/>
            </a:endParaRPr>
          </a:p>
          <a:p>
            <a:pPr rtl="0">
              <a:defRPr sz="1000"/>
            </a:pPr>
            <a:r>
              <a:rPr lang="en-US" sz="1000" b="0">
                <a:latin typeface="Arial" panose="020B0604020202020204" pitchFamily="34" charset="0"/>
                <a:cs typeface="Arial" panose="020B0604020202020204" pitchFamily="34" charset="0"/>
              </a:rPr>
              <a:t>REGISTERED LIVE BIRTHS</a:t>
            </a:r>
            <a:r>
              <a:rPr lang="en-US" sz="1000" b="0" baseline="0">
                <a:latin typeface="Arial" panose="020B0604020202020204" pitchFamily="34" charset="0"/>
                <a:cs typeface="Arial" panose="020B0604020202020204" pitchFamily="34" charset="0"/>
              </a:rPr>
              <a:t> </a:t>
            </a:r>
            <a:r>
              <a:rPr lang="en-US" sz="1000" b="0">
                <a:latin typeface="Arial" panose="020B0604020202020204" pitchFamily="34" charset="0"/>
                <a:cs typeface="Arial" panose="020B0604020202020204" pitchFamily="34" charset="0"/>
              </a:rPr>
              <a:t>BY NATIONALITY</a:t>
            </a:r>
          </a:p>
          <a:p>
            <a:pPr rtl="0">
              <a:defRPr sz="1000"/>
            </a:pPr>
            <a:r>
              <a:rPr lang="en-US" sz="1000" b="0" i="0" baseline="0">
                <a:effectLst/>
                <a:latin typeface="Arial" panose="020B0604020202020204" pitchFamily="34" charset="0"/>
                <a:cs typeface="Arial" panose="020B0604020202020204" pitchFamily="34" charset="0"/>
              </a:rPr>
              <a:t>The Fourth Quarter, 2018</a:t>
            </a:r>
            <a:endParaRPr lang="en-US" sz="1000">
              <a:effectLst/>
              <a:latin typeface="Arial" panose="020B0604020202020204" pitchFamily="34" charset="0"/>
              <a:cs typeface="Arial" panose="020B0604020202020204" pitchFamily="34" charset="0"/>
            </a:endParaRPr>
          </a:p>
        </c:rich>
      </c:tx>
      <c:layout>
        <c:manualLayout>
          <c:xMode val="edge"/>
          <c:yMode val="edge"/>
          <c:x val="0.21825975456771607"/>
          <c:y val="0"/>
        </c:manualLayout>
      </c:layout>
      <c:overlay val="0"/>
    </c:title>
    <c:autoTitleDeleted val="0"/>
    <c:plotArea>
      <c:layout>
        <c:manualLayout>
          <c:layoutTarget val="inner"/>
          <c:xMode val="edge"/>
          <c:yMode val="edge"/>
          <c:x val="0.22836823681623411"/>
          <c:y val="0.25479082720293766"/>
          <c:w val="0.48234137399491728"/>
          <c:h val="0.70529538284592919"/>
        </c:manualLayout>
      </c:layout>
      <c:pieChart>
        <c:varyColors val="1"/>
        <c:ser>
          <c:idx val="0"/>
          <c:order val="0"/>
          <c:dPt>
            <c:idx val="0"/>
            <c:bubble3D val="0"/>
            <c:spPr>
              <a:solidFill>
                <a:srgbClr val="993366"/>
              </a:solidFill>
            </c:spPr>
          </c:dPt>
          <c:dPt>
            <c:idx val="1"/>
            <c:bubble3D val="0"/>
            <c:spPr>
              <a:solidFill>
                <a:schemeClr val="accent1"/>
              </a:solidFill>
            </c:spPr>
          </c:dPt>
          <c:dPt>
            <c:idx val="3"/>
            <c:bubble3D val="0"/>
            <c:spPr>
              <a:solidFill>
                <a:schemeClr val="accent4">
                  <a:lumMod val="60000"/>
                  <a:lumOff val="40000"/>
                </a:schemeClr>
              </a:solidFill>
            </c:spPr>
          </c:dPt>
          <c:dPt>
            <c:idx val="4"/>
            <c:bubble3D val="0"/>
            <c:spPr>
              <a:solidFill>
                <a:schemeClr val="accent3">
                  <a:lumMod val="40000"/>
                  <a:lumOff val="60000"/>
                </a:schemeClr>
              </a:solidFill>
            </c:spPr>
          </c:dPt>
          <c:dLbls>
            <c:dLbl>
              <c:idx val="0"/>
              <c:layout>
                <c:manualLayout>
                  <c:x val="-0.12236340827766899"/>
                  <c:y val="1.0001505370055699E-2"/>
                </c:manualLayout>
              </c:layout>
              <c:numFmt formatCode="0.0%" sourceLinked="0"/>
              <c:spPr/>
              <c:txPr>
                <a:bodyPr/>
                <a:lstStyle/>
                <a:p>
                  <a:pPr>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dLbl>
            <c:dLbl>
              <c:idx val="1"/>
              <c:layout>
                <c:manualLayout>
                  <c:x val="7.9791137218958738E-2"/>
                  <c:y val="-3.5841886326149794E-3"/>
                </c:manualLayout>
              </c:layout>
              <c:showLegendKey val="0"/>
              <c:showVal val="0"/>
              <c:showCatName val="1"/>
              <c:showSerName val="0"/>
              <c:showPercent val="1"/>
              <c:showBubbleSize val="0"/>
            </c:dLbl>
            <c:dLbl>
              <c:idx val="2"/>
              <c:layout>
                <c:manualLayout>
                  <c:x val="0.18054983867757271"/>
                  <c:y val="-0.17790008458230314"/>
                </c:manualLayout>
              </c:layout>
              <c:showLegendKey val="0"/>
              <c:showVal val="0"/>
              <c:showCatName val="1"/>
              <c:showSerName val="0"/>
              <c:showPercent val="1"/>
              <c:showBubbleSize val="0"/>
            </c:dLbl>
            <c:dLbl>
              <c:idx val="3"/>
              <c:layout>
                <c:manualLayout>
                  <c:x val="8.7654691311734187E-2"/>
                  <c:y val="0.18009180591339682"/>
                </c:manualLayout>
              </c:layout>
              <c:showLegendKey val="0"/>
              <c:showVal val="0"/>
              <c:showCatName val="1"/>
              <c:showSerName val="0"/>
              <c:showPercent val="1"/>
              <c:showBubbleSize val="0"/>
            </c:dLbl>
            <c:dLbl>
              <c:idx val="4"/>
              <c:layout>
                <c:manualLayout>
                  <c:x val="-1.0756038180041155E-2"/>
                  <c:y val="-1.084839747144283E-2"/>
                </c:manualLayout>
              </c:layout>
              <c:showLegendKey val="0"/>
              <c:showVal val="0"/>
              <c:showCatName val="1"/>
              <c:showSerName val="0"/>
              <c:showPercent val="1"/>
              <c:showBubbleSize val="0"/>
            </c:dLbl>
            <c:dLbl>
              <c:idx val="5"/>
              <c:layout>
                <c:manualLayout>
                  <c:x val="9.6640790271586424E-2"/>
                  <c:y val="7.0529023859573881E-2"/>
                </c:manualLayout>
              </c:layout>
              <c:showLegendKey val="0"/>
              <c:showVal val="0"/>
              <c:showCatName val="1"/>
              <c:showSerName val="0"/>
              <c:showPercent val="1"/>
              <c:showBubbleSize val="0"/>
            </c:dLbl>
            <c:numFmt formatCode="0.0%" sourceLinked="0"/>
            <c:txPr>
              <a:bodyPr/>
              <a:lstStyle/>
              <a:p>
                <a:pPr>
                  <a:defRPr sz="800">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showLeaderLines val="1"/>
          </c:dLbls>
          <c:cat>
            <c:strRef>
              <c:f>'21'!$L$10:$L$15</c:f>
              <c:strCache>
                <c:ptCount val="6"/>
                <c:pt idx="0">
                  <c:v>  قطر
Qatar</c:v>
                </c:pt>
                <c:pt idx="1">
                  <c:v>  بقية دول مجلس التعاون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'21'!$M$10:$M$15</c:f>
              <c:numCache>
                <c:formatCode>0</c:formatCode>
                <c:ptCount val="6"/>
                <c:pt idx="0">
                  <c:v>1767</c:v>
                </c:pt>
                <c:pt idx="1">
                  <c:v>111</c:v>
                </c:pt>
                <c:pt idx="2">
                  <c:v>2524</c:v>
                </c:pt>
                <c:pt idx="3">
                  <c:v>2152</c:v>
                </c:pt>
                <c:pt idx="4">
                  <c:v>134</c:v>
                </c:pt>
                <c:pt idx="5">
                  <c:v>235</c:v>
                </c:pt>
              </c:numCache>
            </c:numRef>
          </c:val>
        </c:ser>
        <c:dLbls>
          <c:showLegendKey val="0"/>
          <c:showVal val="0"/>
          <c:showCatName val="0"/>
          <c:showSerName val="0"/>
          <c:showPercent val="0"/>
          <c:showBubbleSize val="0"/>
          <c:showLeaderLines val="1"/>
        </c:dLbls>
        <c:firstSliceAng val="52"/>
      </c:pieChart>
    </c:plotArea>
    <c:plotVisOnly val="1"/>
    <c:dispBlanksAs val="gap"/>
    <c:showDLblsOverMax val="0"/>
  </c:chart>
  <c:spPr>
    <a:ln>
      <a:noFill/>
    </a:ln>
  </c:spPr>
  <c:printSettings>
    <c:headerFooter/>
    <c:pageMargins b="0" l="0" r="0" t="0.47244094488188981" header="0" footer="0"/>
    <c:pageSetup paperSize="11"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المواليد أحياء المسجلون حسب فئة عمر الأم</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 الربع الثالث، 2018 - الربع الرابع، 2018</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u="none" strike="noStrike" kern="1200" baseline="0">
                <a:solidFill>
                  <a:sysClr val="windowText" lastClr="000000"/>
                </a:solidFill>
                <a:latin typeface="Arial" panose="020B0604020202020204" pitchFamily="34" charset="0"/>
                <a:ea typeface="+mn-ea"/>
                <a:cs typeface="Arial" panose="020B0604020202020204" pitchFamily="34" charset="0"/>
              </a:rPr>
              <a:t>REGISTERED LIVE BIRTHS BY AGE GROUP OF MOTHER</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u="none" strike="noStrike" baseline="0">
                <a:effectLst/>
              </a:rPr>
              <a:t>The Third Quarter, 2018 -  The Fourth Quarter, 2018</a:t>
            </a:r>
            <a:endParaRPr lang="en-US" sz="1000" b="0">
              <a:effectLst/>
            </a:endParaRPr>
          </a:p>
        </c:rich>
      </c:tx>
      <c:layout>
        <c:manualLayout>
          <c:xMode val="edge"/>
          <c:yMode val="edge"/>
          <c:x val="0.16656368448993381"/>
          <c:y val="2.3949926181102366E-2"/>
        </c:manualLayout>
      </c:layout>
      <c:overlay val="0"/>
    </c:title>
    <c:autoTitleDeleted val="0"/>
    <c:plotArea>
      <c:layout>
        <c:manualLayout>
          <c:layoutTarget val="inner"/>
          <c:xMode val="edge"/>
          <c:yMode val="edge"/>
          <c:x val="6.2122425374794246E-2"/>
          <c:y val="0.22641017433796384"/>
          <c:w val="0.93035590551181102"/>
          <c:h val="0.61424725229658794"/>
        </c:manualLayout>
      </c:layout>
      <c:barChart>
        <c:barDir val="col"/>
        <c:grouping val="clustered"/>
        <c:varyColors val="0"/>
        <c:ser>
          <c:idx val="0"/>
          <c:order val="0"/>
          <c:tx>
            <c:strRef>
              <c:f>'22'!$L$9</c:f>
              <c:strCache>
                <c:ptCount val="1"/>
                <c:pt idx="0">
                  <c:v>الربع الرابع، 2018
Fourth Quarter, 2018</c:v>
                </c:pt>
              </c:strCache>
            </c:strRef>
          </c:tx>
          <c:spPr>
            <a:ln w="28575">
              <a:solidFill>
                <a:schemeClr val="accent5">
                  <a:lumMod val="75000"/>
                </a:schemeClr>
              </a:solidFill>
            </a:ln>
          </c:spPr>
          <c:invertIfNegative val="0"/>
          <c:cat>
            <c:strRef>
              <c:f>'22'!$J$10:$J$17</c:f>
              <c:strCache>
                <c:ptCount val="8"/>
                <c:pt idx="0">
                  <c:v>-20</c:v>
                </c:pt>
                <c:pt idx="1">
                  <c:v>20 - 24</c:v>
                </c:pt>
                <c:pt idx="2">
                  <c:v>25 - 29</c:v>
                </c:pt>
                <c:pt idx="3">
                  <c:v>30 - 34</c:v>
                </c:pt>
                <c:pt idx="4">
                  <c:v>35 - 39</c:v>
                </c:pt>
                <c:pt idx="5">
                  <c:v>40 - 44</c:v>
                </c:pt>
                <c:pt idx="6">
                  <c:v>45 - 49</c:v>
                </c:pt>
                <c:pt idx="7">
                  <c:v>50 +</c:v>
                </c:pt>
              </c:strCache>
            </c:strRef>
          </c:cat>
          <c:val>
            <c:numRef>
              <c:f>'22'!$L$10:$L$17</c:f>
              <c:numCache>
                <c:formatCode>0</c:formatCode>
                <c:ptCount val="8"/>
                <c:pt idx="0">
                  <c:v>73</c:v>
                </c:pt>
                <c:pt idx="1">
                  <c:v>884</c:v>
                </c:pt>
                <c:pt idx="2">
                  <c:v>2141</c:v>
                </c:pt>
                <c:pt idx="3">
                  <c:v>2312</c:v>
                </c:pt>
                <c:pt idx="4">
                  <c:v>1187</c:v>
                </c:pt>
                <c:pt idx="5">
                  <c:v>296</c:v>
                </c:pt>
                <c:pt idx="6">
                  <c:v>26</c:v>
                </c:pt>
                <c:pt idx="7">
                  <c:v>4</c:v>
                </c:pt>
              </c:numCache>
            </c:numRef>
          </c:val>
        </c:ser>
        <c:ser>
          <c:idx val="1"/>
          <c:order val="1"/>
          <c:tx>
            <c:strRef>
              <c:f>'22'!$K$9</c:f>
              <c:strCache>
                <c:ptCount val="1"/>
                <c:pt idx="0">
                  <c:v>الربع الثالث، 2018
Third Quarter, 2018</c:v>
                </c:pt>
              </c:strCache>
            </c:strRef>
          </c:tx>
          <c:spPr>
            <a:ln w="63500" cap="flat">
              <a:round/>
            </a:ln>
          </c:spPr>
          <c:invertIfNegative val="0"/>
          <c:cat>
            <c:strRef>
              <c:f>'22'!$J$10:$J$17</c:f>
              <c:strCache>
                <c:ptCount val="8"/>
                <c:pt idx="0">
                  <c:v>-20</c:v>
                </c:pt>
                <c:pt idx="1">
                  <c:v>20 - 24</c:v>
                </c:pt>
                <c:pt idx="2">
                  <c:v>25 - 29</c:v>
                </c:pt>
                <c:pt idx="3">
                  <c:v>30 - 34</c:v>
                </c:pt>
                <c:pt idx="4">
                  <c:v>35 - 39</c:v>
                </c:pt>
                <c:pt idx="5">
                  <c:v>40 - 44</c:v>
                </c:pt>
                <c:pt idx="6">
                  <c:v>45 - 49</c:v>
                </c:pt>
                <c:pt idx="7">
                  <c:v>50 +</c:v>
                </c:pt>
              </c:strCache>
            </c:strRef>
          </c:cat>
          <c:val>
            <c:numRef>
              <c:f>'22'!$K$10:$K$17</c:f>
              <c:numCache>
                <c:formatCode>0</c:formatCode>
                <c:ptCount val="8"/>
                <c:pt idx="0">
                  <c:v>84</c:v>
                </c:pt>
                <c:pt idx="1">
                  <c:v>807</c:v>
                </c:pt>
                <c:pt idx="2">
                  <c:v>2024</c:v>
                </c:pt>
                <c:pt idx="3">
                  <c:v>2371</c:v>
                </c:pt>
                <c:pt idx="4">
                  <c:v>1199</c:v>
                </c:pt>
                <c:pt idx="5">
                  <c:v>291</c:v>
                </c:pt>
                <c:pt idx="6">
                  <c:v>18</c:v>
                </c:pt>
                <c:pt idx="7">
                  <c:v>3</c:v>
                </c:pt>
              </c:numCache>
            </c:numRef>
          </c:val>
        </c:ser>
        <c:dLbls>
          <c:showLegendKey val="0"/>
          <c:showVal val="0"/>
          <c:showCatName val="0"/>
          <c:showSerName val="0"/>
          <c:showPercent val="0"/>
          <c:showBubbleSize val="0"/>
        </c:dLbls>
        <c:gapWidth val="150"/>
        <c:axId val="137358720"/>
        <c:axId val="137360896"/>
      </c:barChart>
      <c:catAx>
        <c:axId val="137358720"/>
        <c:scaling>
          <c:orientation val="minMax"/>
        </c:scaling>
        <c:delete val="0"/>
        <c:axPos val="b"/>
        <c:title>
          <c:tx>
            <c:rich>
              <a:bodyPr/>
              <a:lstStyle/>
              <a:p>
                <a:pPr>
                  <a:defRPr/>
                </a:pPr>
                <a:r>
                  <a:rPr lang="ar-QA"/>
                  <a:t>فئات العمر</a:t>
                </a:r>
                <a:endParaRPr lang="en-US"/>
              </a:p>
              <a:p>
                <a:pPr>
                  <a:defRPr/>
                </a:pPr>
                <a:r>
                  <a:rPr lang="en-US" sz="900"/>
                  <a:t>Age Groups</a:t>
                </a:r>
              </a:p>
            </c:rich>
          </c:tx>
          <c:layout>
            <c:manualLayout>
              <c:xMode val="edge"/>
              <c:yMode val="edge"/>
              <c:x val="0.45713100262467193"/>
              <c:y val="0.90060100885826777"/>
            </c:manualLayout>
          </c:layout>
          <c:overlay val="0"/>
        </c:title>
        <c:majorTickMark val="out"/>
        <c:minorTickMark val="none"/>
        <c:tickLblPos val="nextTo"/>
        <c:txPr>
          <a:bodyPr/>
          <a:lstStyle/>
          <a:p>
            <a:pPr rtl="0">
              <a:defRPr sz="800"/>
            </a:pPr>
            <a:endParaRPr lang="en-US"/>
          </a:p>
        </c:txPr>
        <c:crossAx val="137360896"/>
        <c:crosses val="autoZero"/>
        <c:auto val="1"/>
        <c:lblAlgn val="ctr"/>
        <c:lblOffset val="100"/>
        <c:noMultiLvlLbl val="0"/>
      </c:catAx>
      <c:valAx>
        <c:axId val="137360896"/>
        <c:scaling>
          <c:orientation val="minMax"/>
        </c:scaling>
        <c:delete val="0"/>
        <c:axPos val="l"/>
        <c:majorGridlines>
          <c:spPr>
            <a:ln>
              <a:solidFill>
                <a:schemeClr val="bg1">
                  <a:lumMod val="75000"/>
                </a:schemeClr>
              </a:solidFill>
            </a:ln>
          </c:spPr>
        </c:majorGridlines>
        <c:title>
          <c:tx>
            <c:rich>
              <a:bodyPr rot="0" vert="horz"/>
              <a:lstStyle/>
              <a:p>
                <a:pPr>
                  <a:defRPr/>
                </a:pPr>
                <a:r>
                  <a:rPr lang="ar-QA"/>
                  <a:t>عدد</a:t>
                </a:r>
              </a:p>
              <a:p>
                <a:pPr>
                  <a:defRPr/>
                </a:pPr>
                <a:r>
                  <a:rPr lang="en-US" sz="800"/>
                  <a:t>No.</a:t>
                </a:r>
                <a:endParaRPr lang="en-GB" sz="800"/>
              </a:p>
            </c:rich>
          </c:tx>
          <c:layout>
            <c:manualLayout>
              <c:xMode val="edge"/>
              <c:yMode val="edge"/>
              <c:x val="1.6949152542372881E-2"/>
              <c:y val="0.12859462689115081"/>
            </c:manualLayout>
          </c:layout>
          <c:overlay val="0"/>
        </c:title>
        <c:numFmt formatCode="0" sourceLinked="1"/>
        <c:majorTickMark val="out"/>
        <c:minorTickMark val="none"/>
        <c:tickLblPos val="nextTo"/>
        <c:txPr>
          <a:bodyPr/>
          <a:lstStyle/>
          <a:p>
            <a:pPr>
              <a:defRPr sz="800"/>
            </a:pPr>
            <a:endParaRPr lang="en-US"/>
          </a:p>
        </c:txPr>
        <c:crossAx val="137358720"/>
        <c:crosses val="autoZero"/>
        <c:crossBetween val="between"/>
      </c:valAx>
    </c:plotArea>
    <c:legend>
      <c:legendPos val="r"/>
      <c:layout>
        <c:manualLayout>
          <c:xMode val="edge"/>
          <c:yMode val="edge"/>
          <c:x val="0.72468006299212595"/>
          <c:y val="0.23166940342354267"/>
          <c:w val="0.23764342257217846"/>
          <c:h val="0.19051980807086613"/>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ar-QA" sz="1200">
                <a:latin typeface="Sakkal Majalla" panose="02000000000000000000" pitchFamily="2" charset="-78"/>
                <a:cs typeface="Sakkal Majalla" panose="02000000000000000000" pitchFamily="2" charset="-78"/>
              </a:rPr>
              <a:t>المواليد أحياء المسجلون حسب الجنسية وفئة عمر الأم</a:t>
            </a:r>
            <a:endParaRPr lang="en-US" sz="1200">
              <a:latin typeface="Sakkal Majalla" panose="02000000000000000000" pitchFamily="2" charset="-78"/>
              <a:cs typeface="Sakkal Majalla" panose="02000000000000000000" pitchFamily="2" charset="-78"/>
            </a:endParaRPr>
          </a:p>
          <a:p>
            <a:pPr algn="ctr">
              <a:defRPr/>
            </a:pPr>
            <a:r>
              <a:rPr lang="ar-QA" sz="1200">
                <a:latin typeface="Sakkal Majalla" panose="02000000000000000000" pitchFamily="2" charset="-78"/>
                <a:cs typeface="Sakkal Majalla" panose="02000000000000000000" pitchFamily="2" charset="-78"/>
              </a:rPr>
              <a:t>الربع الرابع،</a:t>
            </a:r>
            <a:r>
              <a:rPr lang="ar-QA" sz="1200" baseline="0">
                <a:latin typeface="Sakkal Majalla" panose="02000000000000000000" pitchFamily="2" charset="-78"/>
                <a:cs typeface="Sakkal Majalla" panose="02000000000000000000" pitchFamily="2" charset="-78"/>
              </a:rPr>
              <a:t> </a:t>
            </a:r>
            <a:r>
              <a:rPr lang="ar-QA" sz="1200">
                <a:latin typeface="Sakkal Majalla" panose="02000000000000000000" pitchFamily="2" charset="-78"/>
                <a:cs typeface="Sakkal Majalla" panose="02000000000000000000" pitchFamily="2" charset="-78"/>
              </a:rPr>
              <a:t> 2018</a:t>
            </a:r>
            <a:endParaRPr lang="en-US" sz="1200">
              <a:latin typeface="Sakkal Majalla" panose="02000000000000000000" pitchFamily="2" charset="-78"/>
              <a:cs typeface="Sakkal Majalla" panose="02000000000000000000" pitchFamily="2" charset="-78"/>
            </a:endParaRPr>
          </a:p>
          <a:p>
            <a:pPr algn="ctr">
              <a:defRPr/>
            </a:pPr>
            <a:r>
              <a:rPr lang="en-US" sz="1000" b="0">
                <a:effectLst/>
              </a:rPr>
              <a:t>REGISTERED LIVE BIRTHS BY NATIONALITY &amp; AGE GROUP OF MOTHER</a:t>
            </a:r>
          </a:p>
          <a:p>
            <a:pPr algn="ctr">
              <a:defRPr/>
            </a:pPr>
            <a:r>
              <a:rPr lang="en-US" sz="1000" b="0"/>
              <a:t>The Fourth</a:t>
            </a:r>
            <a:r>
              <a:rPr lang="en-US" sz="1000" b="0" baseline="0"/>
              <a:t> </a:t>
            </a:r>
            <a:r>
              <a:rPr lang="en-US" sz="1000" b="0"/>
              <a:t>Quarter,</a:t>
            </a:r>
            <a:r>
              <a:rPr lang="en-US" sz="1000" b="0" baseline="0"/>
              <a:t> </a:t>
            </a:r>
            <a:r>
              <a:rPr lang="en-US" sz="1000" b="0"/>
              <a:t>2018</a:t>
            </a:r>
          </a:p>
        </c:rich>
      </c:tx>
      <c:layout>
        <c:manualLayout>
          <c:xMode val="edge"/>
          <c:yMode val="edge"/>
          <c:x val="0.1805528455284553"/>
          <c:y val="9.0089709069350807E-3"/>
        </c:manualLayout>
      </c:layout>
      <c:overlay val="0"/>
    </c:title>
    <c:autoTitleDeleted val="0"/>
    <c:plotArea>
      <c:layout>
        <c:manualLayout>
          <c:layoutTarget val="inner"/>
          <c:xMode val="edge"/>
          <c:yMode val="edge"/>
          <c:x val="0.10573049100569745"/>
          <c:y val="0.23131898628428213"/>
          <c:w val="0.85896675415573054"/>
          <c:h val="0.64374055331250646"/>
        </c:manualLayout>
      </c:layout>
      <c:barChart>
        <c:barDir val="col"/>
        <c:grouping val="clustered"/>
        <c:varyColors val="0"/>
        <c:ser>
          <c:idx val="1"/>
          <c:order val="0"/>
          <c:tx>
            <c:strRef>
              <c:f>'23'!$O$10</c:f>
              <c:strCache>
                <c:ptCount val="1"/>
                <c:pt idx="0">
                  <c:v>قطريون
Qataris</c:v>
                </c:pt>
              </c:strCache>
            </c:strRef>
          </c:tx>
          <c:spPr>
            <a:solidFill>
              <a:schemeClr val="accent2">
                <a:lumMod val="40000"/>
                <a:lumOff val="60000"/>
              </a:schemeClr>
            </a:solidFill>
          </c:spPr>
          <c:invertIfNegative val="0"/>
          <c:dPt>
            <c:idx val="0"/>
            <c:invertIfNegative val="0"/>
            <c:bubble3D val="0"/>
          </c:dPt>
          <c:dPt>
            <c:idx val="1"/>
            <c:invertIfNegative val="0"/>
            <c:bubble3D val="0"/>
          </c:dPt>
          <c:dPt>
            <c:idx val="2"/>
            <c:invertIfNegative val="0"/>
            <c:bubble3D val="0"/>
          </c:dPt>
          <c:cat>
            <c:strRef>
              <c:f>'23'!$N$11:$N$18</c:f>
              <c:strCache>
                <c:ptCount val="8"/>
                <c:pt idx="0">
                  <c:v>-20</c:v>
                </c:pt>
                <c:pt idx="1">
                  <c:v>20 - 24</c:v>
                </c:pt>
                <c:pt idx="2">
                  <c:v>25 - 29</c:v>
                </c:pt>
                <c:pt idx="3">
                  <c:v>30 - 34</c:v>
                </c:pt>
                <c:pt idx="4">
                  <c:v>35 - 39</c:v>
                </c:pt>
                <c:pt idx="5">
                  <c:v>40 - 44</c:v>
                </c:pt>
                <c:pt idx="6">
                  <c:v>45 - 49</c:v>
                </c:pt>
                <c:pt idx="7">
                  <c:v>50 +</c:v>
                </c:pt>
              </c:strCache>
            </c:strRef>
          </c:cat>
          <c:val>
            <c:numRef>
              <c:f>'23'!$O$11:$O$18</c:f>
              <c:numCache>
                <c:formatCode>0</c:formatCode>
                <c:ptCount val="8"/>
                <c:pt idx="0">
                  <c:v>16</c:v>
                </c:pt>
                <c:pt idx="1">
                  <c:v>315</c:v>
                </c:pt>
                <c:pt idx="2">
                  <c:v>547</c:v>
                </c:pt>
                <c:pt idx="3">
                  <c:v>486</c:v>
                </c:pt>
                <c:pt idx="4">
                  <c:v>304</c:v>
                </c:pt>
                <c:pt idx="5">
                  <c:v>94</c:v>
                </c:pt>
                <c:pt idx="6">
                  <c:v>5</c:v>
                </c:pt>
                <c:pt idx="7">
                  <c:v>0</c:v>
                </c:pt>
              </c:numCache>
            </c:numRef>
          </c:val>
        </c:ser>
        <c:ser>
          <c:idx val="0"/>
          <c:order val="1"/>
          <c:tx>
            <c:strRef>
              <c:f>'23'!$P$10</c:f>
              <c:strCache>
                <c:ptCount val="1"/>
                <c:pt idx="0">
                  <c:v>غير قطريين
Non-Qataris</c:v>
                </c:pt>
              </c:strCache>
            </c:strRef>
          </c:tx>
          <c:spPr>
            <a:solidFill>
              <a:schemeClr val="tx2">
                <a:lumMod val="60000"/>
                <a:lumOff val="40000"/>
              </a:schemeClr>
            </a:solidFill>
          </c:spPr>
          <c:invertIfNegative val="0"/>
          <c:cat>
            <c:strRef>
              <c:f>'23'!$N$11:$N$18</c:f>
              <c:strCache>
                <c:ptCount val="8"/>
                <c:pt idx="0">
                  <c:v>-20</c:v>
                </c:pt>
                <c:pt idx="1">
                  <c:v>20 - 24</c:v>
                </c:pt>
                <c:pt idx="2">
                  <c:v>25 - 29</c:v>
                </c:pt>
                <c:pt idx="3">
                  <c:v>30 - 34</c:v>
                </c:pt>
                <c:pt idx="4">
                  <c:v>35 - 39</c:v>
                </c:pt>
                <c:pt idx="5">
                  <c:v>40 - 44</c:v>
                </c:pt>
                <c:pt idx="6">
                  <c:v>45 - 49</c:v>
                </c:pt>
                <c:pt idx="7">
                  <c:v>50 +</c:v>
                </c:pt>
              </c:strCache>
            </c:strRef>
          </c:cat>
          <c:val>
            <c:numRef>
              <c:f>'23'!$P$11:$P$18</c:f>
              <c:numCache>
                <c:formatCode>0</c:formatCode>
                <c:ptCount val="8"/>
                <c:pt idx="0">
                  <c:v>57</c:v>
                </c:pt>
                <c:pt idx="1">
                  <c:v>569</c:v>
                </c:pt>
                <c:pt idx="2">
                  <c:v>1594</c:v>
                </c:pt>
                <c:pt idx="3">
                  <c:v>1826</c:v>
                </c:pt>
                <c:pt idx="4">
                  <c:v>883</c:v>
                </c:pt>
                <c:pt idx="5">
                  <c:v>202</c:v>
                </c:pt>
                <c:pt idx="6">
                  <c:v>21</c:v>
                </c:pt>
                <c:pt idx="7">
                  <c:v>4</c:v>
                </c:pt>
              </c:numCache>
            </c:numRef>
          </c:val>
        </c:ser>
        <c:dLbls>
          <c:showLegendKey val="0"/>
          <c:showVal val="0"/>
          <c:showCatName val="0"/>
          <c:showSerName val="0"/>
          <c:showPercent val="0"/>
          <c:showBubbleSize val="0"/>
        </c:dLbls>
        <c:gapWidth val="100"/>
        <c:axId val="137425280"/>
        <c:axId val="137427200"/>
      </c:barChart>
      <c:catAx>
        <c:axId val="137425280"/>
        <c:scaling>
          <c:orientation val="minMax"/>
        </c:scaling>
        <c:delete val="0"/>
        <c:axPos val="b"/>
        <c:majorGridlines>
          <c:spPr>
            <a:ln>
              <a:solidFill>
                <a:schemeClr val="bg1">
                  <a:lumMod val="85000"/>
                </a:schemeClr>
              </a:solidFill>
            </a:ln>
          </c:spPr>
        </c:majorGridlines>
        <c:title>
          <c:tx>
            <c:rich>
              <a:bodyPr/>
              <a:lstStyle/>
              <a:p>
                <a:pPr algn="ctr">
                  <a:defRPr/>
                </a:pPr>
                <a:r>
                  <a:rPr lang="ar-QA" sz="1000" b="1" i="0" baseline="0">
                    <a:effectLst/>
                  </a:rPr>
                  <a:t>فئات العمر</a:t>
                </a:r>
                <a:endParaRPr lang="ar-QA" sz="1000">
                  <a:effectLst/>
                </a:endParaRPr>
              </a:p>
              <a:p>
                <a:pPr algn="ctr">
                  <a:defRPr/>
                </a:pPr>
                <a:r>
                  <a:rPr lang="en-US" sz="900" b="1" i="0" baseline="0">
                    <a:effectLst/>
                  </a:rPr>
                  <a:t>Age Groups</a:t>
                </a:r>
                <a:endParaRPr lang="ar-QA" sz="900">
                  <a:effectLst/>
                </a:endParaRPr>
              </a:p>
            </c:rich>
          </c:tx>
          <c:layout>
            <c:manualLayout>
              <c:xMode val="edge"/>
              <c:yMode val="edge"/>
              <c:x val="0.49736109385179078"/>
              <c:y val="0.9542155102475427"/>
            </c:manualLayout>
          </c:layout>
          <c:overlay val="0"/>
        </c:title>
        <c:majorTickMark val="out"/>
        <c:minorTickMark val="none"/>
        <c:tickLblPos val="nextTo"/>
        <c:txPr>
          <a:bodyPr/>
          <a:lstStyle/>
          <a:p>
            <a:pPr rtl="0">
              <a:defRPr/>
            </a:pPr>
            <a:endParaRPr lang="en-US"/>
          </a:p>
        </c:txPr>
        <c:crossAx val="137427200"/>
        <c:crosses val="autoZero"/>
        <c:auto val="1"/>
        <c:lblAlgn val="ctr"/>
        <c:lblOffset val="100"/>
        <c:noMultiLvlLbl val="0"/>
      </c:catAx>
      <c:valAx>
        <c:axId val="137427200"/>
        <c:scaling>
          <c:orientation val="minMax"/>
        </c:scaling>
        <c:delete val="0"/>
        <c:axPos val="l"/>
        <c:majorGridlines>
          <c:spPr>
            <a:ln>
              <a:solidFill>
                <a:schemeClr val="bg1">
                  <a:lumMod val="85000"/>
                </a:schemeClr>
              </a:solidFill>
            </a:ln>
          </c:spPr>
        </c:majorGridlines>
        <c:title>
          <c:tx>
            <c:rich>
              <a:bodyPr rot="0" vert="horz"/>
              <a:lstStyle/>
              <a:p>
                <a:pPr>
                  <a:defRPr/>
                </a:pPr>
                <a:r>
                  <a:rPr lang="ar-QA" sz="900"/>
                  <a:t>عدد</a:t>
                </a:r>
                <a:endParaRPr lang="ar-QA"/>
              </a:p>
              <a:p>
                <a:pPr>
                  <a:defRPr/>
                </a:pPr>
                <a:r>
                  <a:rPr lang="en-US" sz="800"/>
                  <a:t>No.</a:t>
                </a:r>
                <a:endParaRPr lang="en-GB" sz="800"/>
              </a:p>
            </c:rich>
          </c:tx>
          <c:layout>
            <c:manualLayout>
              <c:xMode val="edge"/>
              <c:yMode val="edge"/>
              <c:x val="6.2559220770615459E-2"/>
              <c:y val="0.12532433445819272"/>
            </c:manualLayout>
          </c:layout>
          <c:overlay val="0"/>
        </c:title>
        <c:numFmt formatCode="0" sourceLinked="1"/>
        <c:majorTickMark val="out"/>
        <c:minorTickMark val="none"/>
        <c:tickLblPos val="nextTo"/>
        <c:crossAx val="137425280"/>
        <c:crosses val="autoZero"/>
        <c:crossBetween val="between"/>
      </c:valAx>
    </c:plotArea>
    <c:legend>
      <c:legendPos val="r"/>
      <c:layout>
        <c:manualLayout>
          <c:xMode val="edge"/>
          <c:yMode val="edge"/>
          <c:x val="0.65638337707786532"/>
          <c:y val="0.23409715866133241"/>
          <c:w val="0.30806106736657918"/>
          <c:h val="0.10782453454355202"/>
        </c:manualLayout>
      </c:layout>
      <c:overlay val="0"/>
      <c:txPr>
        <a:bodyPr/>
        <a:lstStyle/>
        <a:p>
          <a:pPr rtl="0">
            <a:defRPr sz="1000"/>
          </a:pPr>
          <a:endParaRPr lang="en-US"/>
        </a:p>
      </c:txPr>
    </c:legend>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landscape" horizontalDpi="-1" verticalDpi="-1"/>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الوفيات المسجلة حسب النوع والبلدية</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الرابع، 2018</a:t>
            </a:r>
            <a:endParaRPr lang="en-US" sz="1200" b="1" i="0" baseline="0">
              <a:effectLst/>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u="none" strike="noStrike" kern="1200" baseline="0">
                <a:solidFill>
                  <a:sysClr val="windowText" lastClr="000000"/>
                </a:solidFill>
                <a:latin typeface="Arial" panose="020B0604020202020204" pitchFamily="34" charset="0"/>
                <a:ea typeface="+mn-ea"/>
                <a:cs typeface="Arial" panose="020B0604020202020204" pitchFamily="34" charset="0"/>
              </a:rPr>
              <a:t>REGISTERED DEAEHS BY GENDER AND MUNICIPALITY</a:t>
            </a:r>
            <a:endParaRPr lang="ar-QA" sz="1000" b="0" i="0" u="none" strike="noStrike" kern="1200" baseline="0">
              <a:solidFill>
                <a:sysClr val="windowText" lastClr="000000"/>
              </a:solidFill>
              <a:latin typeface="Arial" panose="020B0604020202020204" pitchFamily="34" charset="0"/>
              <a:ea typeface="+mn-ea"/>
              <a:cs typeface="Arial" panose="020B060402020202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The Fourth Quarter, 2018</a:t>
            </a:r>
          </a:p>
        </c:rich>
      </c:tx>
      <c:layout>
        <c:manualLayout>
          <c:xMode val="edge"/>
          <c:yMode val="edge"/>
          <c:x val="0.16279181102362206"/>
          <c:y val="1.874159284776903E-2"/>
        </c:manualLayout>
      </c:layout>
      <c:overlay val="0"/>
    </c:title>
    <c:autoTitleDeleted val="0"/>
    <c:plotArea>
      <c:layout>
        <c:manualLayout>
          <c:layoutTarget val="inner"/>
          <c:xMode val="edge"/>
          <c:yMode val="edge"/>
          <c:x val="5.6472732376145335E-2"/>
          <c:y val="0.22641025641025642"/>
          <c:w val="0.92182257217847774"/>
          <c:h val="0.59862225229658794"/>
        </c:manualLayout>
      </c:layout>
      <c:barChart>
        <c:barDir val="col"/>
        <c:grouping val="clustered"/>
        <c:varyColors val="0"/>
        <c:ser>
          <c:idx val="0"/>
          <c:order val="0"/>
          <c:tx>
            <c:strRef>
              <c:f>'24'!$M$10</c:f>
              <c:strCache>
                <c:ptCount val="1"/>
                <c:pt idx="0">
                  <c:v>ذكور
Males</c:v>
                </c:pt>
              </c:strCache>
            </c:strRef>
          </c:tx>
          <c:spPr>
            <a:ln w="28575">
              <a:solidFill>
                <a:schemeClr val="accent5">
                  <a:lumMod val="75000"/>
                </a:schemeClr>
              </a:solidFill>
            </a:ln>
          </c:spPr>
          <c:invertIfNegative val="0"/>
          <c:cat>
            <c:strRef>
              <c:f>'24'!$L$11:$L$19</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'24'!$M$11:$M$19</c:f>
              <c:numCache>
                <c:formatCode>0</c:formatCode>
                <c:ptCount val="9"/>
                <c:pt idx="0">
                  <c:v>321</c:v>
                </c:pt>
                <c:pt idx="1">
                  <c:v>60</c:v>
                </c:pt>
                <c:pt idx="2">
                  <c:v>16</c:v>
                </c:pt>
                <c:pt idx="3">
                  <c:v>6</c:v>
                </c:pt>
                <c:pt idx="4">
                  <c:v>7</c:v>
                </c:pt>
                <c:pt idx="5">
                  <c:v>0</c:v>
                </c:pt>
                <c:pt idx="6">
                  <c:v>3</c:v>
                </c:pt>
                <c:pt idx="7">
                  <c:v>6</c:v>
                </c:pt>
                <c:pt idx="8">
                  <c:v>16</c:v>
                </c:pt>
              </c:numCache>
            </c:numRef>
          </c:val>
        </c:ser>
        <c:ser>
          <c:idx val="1"/>
          <c:order val="1"/>
          <c:tx>
            <c:strRef>
              <c:f>'24'!$N$10</c:f>
              <c:strCache>
                <c:ptCount val="1"/>
                <c:pt idx="0">
                  <c:v>إناث
Females</c:v>
                </c:pt>
              </c:strCache>
            </c:strRef>
          </c:tx>
          <c:invertIfNegative val="0"/>
          <c:cat>
            <c:strRef>
              <c:f>'24'!$L$11:$L$19</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'24'!$N$11:$N$19</c:f>
              <c:numCache>
                <c:formatCode>0</c:formatCode>
                <c:ptCount val="9"/>
                <c:pt idx="0">
                  <c:v>109</c:v>
                </c:pt>
                <c:pt idx="1">
                  <c:v>30</c:v>
                </c:pt>
                <c:pt idx="2">
                  <c:v>4</c:v>
                </c:pt>
                <c:pt idx="3">
                  <c:v>4</c:v>
                </c:pt>
                <c:pt idx="4">
                  <c:v>2</c:v>
                </c:pt>
                <c:pt idx="5">
                  <c:v>0</c:v>
                </c:pt>
                <c:pt idx="6">
                  <c:v>3</c:v>
                </c:pt>
                <c:pt idx="7">
                  <c:v>4</c:v>
                </c:pt>
                <c:pt idx="8">
                  <c:v>11</c:v>
                </c:pt>
              </c:numCache>
            </c:numRef>
          </c:val>
        </c:ser>
        <c:dLbls>
          <c:showLegendKey val="0"/>
          <c:showVal val="0"/>
          <c:showCatName val="0"/>
          <c:showSerName val="0"/>
          <c:showPercent val="0"/>
          <c:showBubbleSize val="0"/>
        </c:dLbls>
        <c:gapWidth val="150"/>
        <c:axId val="135967104"/>
        <c:axId val="135969024"/>
      </c:barChart>
      <c:catAx>
        <c:axId val="135967104"/>
        <c:scaling>
          <c:orientation val="minMax"/>
        </c:scaling>
        <c:delete val="0"/>
        <c:axPos val="b"/>
        <c:title>
          <c:tx>
            <c:rich>
              <a:bodyPr/>
              <a:lstStyle/>
              <a:p>
                <a:pPr>
                  <a:defRPr/>
                </a:pPr>
                <a:r>
                  <a:rPr lang="ar-QA"/>
                  <a:t>البلدية</a:t>
                </a:r>
                <a:endParaRPr lang="en-US"/>
              </a:p>
              <a:p>
                <a:pPr>
                  <a:defRPr/>
                </a:pPr>
                <a:r>
                  <a:rPr lang="en-US" sz="900"/>
                  <a:t>Municipality</a:t>
                </a:r>
              </a:p>
            </c:rich>
          </c:tx>
          <c:layout>
            <c:manualLayout>
              <c:xMode val="edge"/>
              <c:yMode val="edge"/>
              <c:x val="0.45713100262467193"/>
              <c:y val="0.90060100885826777"/>
            </c:manualLayout>
          </c:layout>
          <c:overlay val="0"/>
        </c:title>
        <c:majorTickMark val="out"/>
        <c:minorTickMark val="none"/>
        <c:tickLblPos val="nextTo"/>
        <c:txPr>
          <a:bodyPr/>
          <a:lstStyle/>
          <a:p>
            <a:pPr>
              <a:defRPr sz="800"/>
            </a:pPr>
            <a:endParaRPr lang="en-US"/>
          </a:p>
        </c:txPr>
        <c:crossAx val="135969024"/>
        <c:crosses val="autoZero"/>
        <c:auto val="1"/>
        <c:lblAlgn val="ctr"/>
        <c:lblOffset val="100"/>
        <c:noMultiLvlLbl val="0"/>
      </c:catAx>
      <c:valAx>
        <c:axId val="135969024"/>
        <c:scaling>
          <c:orientation val="minMax"/>
        </c:scaling>
        <c:delete val="0"/>
        <c:axPos val="l"/>
        <c:majorGridlines>
          <c:spPr>
            <a:ln>
              <a:solidFill>
                <a:schemeClr val="bg1">
                  <a:lumMod val="75000"/>
                </a:schemeClr>
              </a:solidFill>
            </a:ln>
          </c:spPr>
        </c:majorGridlines>
        <c:title>
          <c:tx>
            <c:rich>
              <a:bodyPr rot="0" vert="horz"/>
              <a:lstStyle/>
              <a:p>
                <a:pPr>
                  <a:defRPr/>
                </a:pPr>
                <a:r>
                  <a:rPr lang="ar-QA"/>
                  <a:t>عدد</a:t>
                </a:r>
              </a:p>
              <a:p>
                <a:pPr>
                  <a:defRPr/>
                </a:pPr>
                <a:r>
                  <a:rPr lang="en-US" sz="800"/>
                  <a:t>No.</a:t>
                </a:r>
                <a:endParaRPr lang="en-GB" sz="800"/>
              </a:p>
            </c:rich>
          </c:tx>
          <c:layout>
            <c:manualLayout>
              <c:xMode val="edge"/>
              <c:yMode val="edge"/>
              <c:x val="1.8492834026814609E-2"/>
              <c:y val="0.14125757493878061"/>
            </c:manualLayout>
          </c:layout>
          <c:overlay val="0"/>
        </c:title>
        <c:numFmt formatCode="0" sourceLinked="1"/>
        <c:majorTickMark val="out"/>
        <c:minorTickMark val="none"/>
        <c:tickLblPos val="nextTo"/>
        <c:txPr>
          <a:bodyPr/>
          <a:lstStyle/>
          <a:p>
            <a:pPr>
              <a:defRPr sz="800"/>
            </a:pPr>
            <a:endParaRPr lang="en-US"/>
          </a:p>
        </c:txPr>
        <c:crossAx val="135967104"/>
        <c:crosses val="autoZero"/>
        <c:crossBetween val="between"/>
      </c:valAx>
    </c:plotArea>
    <c:legend>
      <c:legendPos val="r"/>
      <c:layout>
        <c:manualLayout>
          <c:xMode val="edge"/>
          <c:yMode val="edge"/>
          <c:x val="0.72468006299212595"/>
          <c:y val="0.23166940342354267"/>
          <c:w val="0.23764342257217846"/>
          <c:h val="7.3332308070866145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a:latin typeface="Sakkal Majalla" panose="02000000000000000000" pitchFamily="2" charset="-78"/>
                <a:cs typeface="Sakkal Majalla" panose="02000000000000000000" pitchFamily="2" charset="-78"/>
              </a:rPr>
              <a:t>القادمون حسب مجموعات جنسيات الدول</a:t>
            </a:r>
            <a:endParaRPr lang="en-US" sz="1200" b="1">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a:latin typeface="Sakkal Majalla" panose="02000000000000000000" pitchFamily="2" charset="-78"/>
                <a:cs typeface="Sakkal Majalla" panose="02000000000000000000" pitchFamily="2" charset="-78"/>
              </a:rPr>
              <a:t>الربع الرابع، 2018</a:t>
            </a:r>
          </a:p>
          <a:p>
            <a:pPr marL="0" marR="0" indent="0" algn="ctr" defTabSz="914400" rtl="0"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ARRIVALS BY </a:t>
            </a:r>
            <a:r>
              <a:rPr lang="en-US" sz="1000" b="0">
                <a:effectLst/>
              </a:rPr>
              <a:t>COUNTRY</a:t>
            </a:r>
            <a:r>
              <a:rPr lang="ar-QA" sz="1000" b="0" baseline="0">
                <a:effectLst/>
              </a:rPr>
              <a:t> </a:t>
            </a:r>
            <a:r>
              <a:rPr lang="en-US" sz="1000" b="0">
                <a:effectLst/>
              </a:rPr>
              <a:t>OF NATIONALITY</a:t>
            </a:r>
            <a:r>
              <a:rPr lang="ar-QA" sz="1000" b="0" baseline="0">
                <a:effectLst/>
              </a:rPr>
              <a:t> </a:t>
            </a:r>
            <a:r>
              <a:rPr lang="en-US" sz="1000" b="0">
                <a:effectLst/>
              </a:rPr>
              <a:t>GROUPS</a:t>
            </a:r>
          </a:p>
          <a:p>
            <a:pPr marL="0" marR="0" indent="0" algn="ctr" defTabSz="914400" rtl="0"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The Fourth</a:t>
            </a:r>
            <a:r>
              <a:rPr lang="ar-QA" sz="1000" b="0"/>
              <a:t> </a:t>
            </a:r>
            <a:r>
              <a:rPr lang="en-US" sz="1000" b="0"/>
              <a:t>Quarter, 2018</a:t>
            </a:r>
          </a:p>
        </c:rich>
      </c:tx>
      <c:layout/>
      <c:overlay val="0"/>
    </c:title>
    <c:autoTitleDeleted val="0"/>
    <c:plotArea>
      <c:layout/>
      <c:barChart>
        <c:barDir val="bar"/>
        <c:grouping val="clustered"/>
        <c:varyColors val="0"/>
        <c:ser>
          <c:idx val="0"/>
          <c:order val="0"/>
          <c:spPr>
            <a:solidFill>
              <a:schemeClr val="accent3">
                <a:lumMod val="75000"/>
              </a:schemeClr>
            </a:solidFill>
          </c:spPr>
          <c:invertIfNegative val="0"/>
          <c:cat>
            <c:strRef>
              <c:f>'2'!$A$50:$A$60</c:f>
              <c:strCache>
                <c:ptCount val="11"/>
                <c:pt idx="0">
                  <c:v>قطر  Qatar</c:v>
                </c:pt>
                <c:pt idx="1">
                  <c:v>بقية دول مجلس التعاون  Other G.C.C Countries</c:v>
                </c:pt>
                <c:pt idx="2">
                  <c:v>بقية الدول العربية  Other Arab Countries</c:v>
                </c:pt>
                <c:pt idx="3">
                  <c:v>دول اسيوية  Asian Countries</c:v>
                </c:pt>
                <c:pt idx="4">
                  <c:v>دول افريقية  African Countries</c:v>
                </c:pt>
                <c:pt idx="5">
                  <c:v>دول اوروبية  European Countries</c:v>
                </c:pt>
                <c:pt idx="6">
                  <c:v>دول امريكــا الشماليـــة  North American countries </c:v>
                </c:pt>
                <c:pt idx="7">
                  <c:v>دول امريكا الوسطى والكاريبية  Central American and Caribbean countries</c:v>
                </c:pt>
                <c:pt idx="8">
                  <c:v>دول امريكــا الجنوبيــــه  South American countries</c:v>
                </c:pt>
                <c:pt idx="9">
                  <c:v>الدول المحيطية  Peripheral countries</c:v>
                </c:pt>
                <c:pt idx="10">
                  <c:v>دول أخرى  Other Countries</c:v>
                </c:pt>
              </c:strCache>
            </c:strRef>
          </c:cat>
          <c:val>
            <c:numRef>
              <c:f>'2'!$B$50:$B$60</c:f>
              <c:numCache>
                <c:formatCode>#,##0_ ;\-#,##0\ </c:formatCode>
                <c:ptCount val="11"/>
                <c:pt idx="0">
                  <c:v>100158</c:v>
                </c:pt>
                <c:pt idx="1">
                  <c:v>46967</c:v>
                </c:pt>
                <c:pt idx="2">
                  <c:v>177300</c:v>
                </c:pt>
                <c:pt idx="3">
                  <c:v>830857</c:v>
                </c:pt>
                <c:pt idx="4">
                  <c:v>51599</c:v>
                </c:pt>
                <c:pt idx="5">
                  <c:v>264171</c:v>
                </c:pt>
                <c:pt idx="6">
                  <c:v>77286</c:v>
                </c:pt>
                <c:pt idx="7">
                  <c:v>11337</c:v>
                </c:pt>
                <c:pt idx="8">
                  <c:v>24951</c:v>
                </c:pt>
                <c:pt idx="9">
                  <c:v>24444</c:v>
                </c:pt>
                <c:pt idx="10">
                  <c:v>4313</c:v>
                </c:pt>
              </c:numCache>
            </c:numRef>
          </c:val>
        </c:ser>
        <c:dLbls>
          <c:showLegendKey val="0"/>
          <c:showVal val="0"/>
          <c:showCatName val="0"/>
          <c:showSerName val="0"/>
          <c:showPercent val="0"/>
          <c:showBubbleSize val="0"/>
        </c:dLbls>
        <c:gapWidth val="150"/>
        <c:axId val="106038784"/>
        <c:axId val="106040320"/>
      </c:barChart>
      <c:catAx>
        <c:axId val="106038784"/>
        <c:scaling>
          <c:orientation val="minMax"/>
        </c:scaling>
        <c:delete val="0"/>
        <c:axPos val="l"/>
        <c:majorGridlines>
          <c:spPr>
            <a:ln>
              <a:solidFill>
                <a:schemeClr val="bg1">
                  <a:lumMod val="85000"/>
                </a:schemeClr>
              </a:solidFill>
            </a:ln>
          </c:spPr>
        </c:majorGridlines>
        <c:majorTickMark val="out"/>
        <c:minorTickMark val="none"/>
        <c:tickLblPos val="nextTo"/>
        <c:crossAx val="106040320"/>
        <c:crosses val="autoZero"/>
        <c:auto val="1"/>
        <c:lblAlgn val="ctr"/>
        <c:lblOffset val="100"/>
        <c:noMultiLvlLbl val="0"/>
      </c:catAx>
      <c:valAx>
        <c:axId val="106040320"/>
        <c:scaling>
          <c:orientation val="minMax"/>
        </c:scaling>
        <c:delete val="0"/>
        <c:axPos val="b"/>
        <c:majorGridlines>
          <c:spPr>
            <a:ln>
              <a:solidFill>
                <a:schemeClr val="bg1">
                  <a:lumMod val="85000"/>
                </a:schemeClr>
              </a:solidFill>
            </a:ln>
          </c:spPr>
        </c:majorGridlines>
        <c:numFmt formatCode="#,##0_ ;\-#,##0\ " sourceLinked="1"/>
        <c:majorTickMark val="out"/>
        <c:minorTickMark val="none"/>
        <c:tickLblPos val="nextTo"/>
        <c:crossAx val="106038784"/>
        <c:crosses val="autoZero"/>
        <c:crossBetween val="between"/>
        <c:majorUnit val="200000"/>
      </c:valAx>
    </c:plotArea>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1"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a:latin typeface="Sakkal Majalla" panose="02000000000000000000" pitchFamily="2" charset="-78"/>
                <a:cs typeface="Sakkal Majalla" panose="02000000000000000000" pitchFamily="2" charset="-78"/>
              </a:rPr>
              <a:t>المغادرون</a:t>
            </a:r>
            <a:r>
              <a:rPr lang="ar-QA" sz="1200" b="1" baseline="0">
                <a:latin typeface="Sakkal Majalla" panose="02000000000000000000" pitchFamily="2" charset="-78"/>
                <a:cs typeface="Sakkal Majalla" panose="02000000000000000000" pitchFamily="2" charset="-78"/>
              </a:rPr>
              <a:t> </a:t>
            </a:r>
            <a:r>
              <a:rPr lang="ar-QA" sz="1200" b="1">
                <a:latin typeface="Sakkal Majalla" panose="02000000000000000000" pitchFamily="2" charset="-78"/>
                <a:cs typeface="Sakkal Majalla" panose="02000000000000000000" pitchFamily="2" charset="-78"/>
              </a:rPr>
              <a:t>حسب مجموعات جنسيات الدول</a:t>
            </a:r>
            <a:endParaRPr lang="en-US" sz="1200" b="1">
              <a:latin typeface="Sakkal Majalla" panose="02000000000000000000" pitchFamily="2" charset="-78"/>
              <a:cs typeface="Sakkal Majalla" panose="02000000000000000000" pitchFamily="2" charset="-78"/>
            </a:endParaRPr>
          </a:p>
          <a:p>
            <a:pPr marL="0" marR="0" indent="0" algn="ctr" defTabSz="914400" rtl="1"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a:latin typeface="Sakkal Majalla" panose="02000000000000000000" pitchFamily="2" charset="-78"/>
                <a:cs typeface="Sakkal Majalla" panose="02000000000000000000" pitchFamily="2" charset="-78"/>
              </a:rPr>
              <a:t>الربع الرابع، 2018</a:t>
            </a:r>
            <a:endParaRPr lang="en-US" sz="1200" b="1">
              <a:latin typeface="Sakkal Majalla" panose="02000000000000000000" pitchFamily="2" charset="-78"/>
              <a:cs typeface="Sakkal Majalla" panose="02000000000000000000" pitchFamily="2" charset="-78"/>
            </a:endParaRPr>
          </a:p>
          <a:p>
            <a:pPr marL="0" marR="0" indent="0" algn="ctr" defTabSz="914400" rtl="1"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latin typeface="Arial" panose="020B0604020202020204" pitchFamily="34" charset="0"/>
                <a:cs typeface="Arial" panose="020B0604020202020204" pitchFamily="34" charset="0"/>
              </a:rPr>
              <a:t>DEPARTURES BY </a:t>
            </a:r>
            <a:r>
              <a:rPr lang="en-US" sz="1000" b="0">
                <a:effectLst/>
              </a:rPr>
              <a:t>COUNTRY OF NATIONALITY GROUPS</a:t>
            </a:r>
            <a:endParaRPr lang="ar-QA" sz="1000" b="0">
              <a:latin typeface="Arial" panose="020B0604020202020204" pitchFamily="34" charset="0"/>
              <a:cs typeface="Arial" panose="020B0604020202020204" pitchFamily="34" charset="0"/>
            </a:endParaRPr>
          </a:p>
          <a:p>
            <a:pPr marL="0" marR="0" indent="0" algn="ctr" defTabSz="914400" rtl="1"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The Fourth Quarter, 2018</a:t>
            </a:r>
          </a:p>
        </c:rich>
      </c:tx>
      <c:layout/>
      <c:overlay val="0"/>
    </c:title>
    <c:autoTitleDeleted val="0"/>
    <c:plotArea>
      <c:layout>
        <c:manualLayout>
          <c:layoutTarget val="inner"/>
          <c:xMode val="edge"/>
          <c:yMode val="edge"/>
          <c:x val="0.34343408951815296"/>
          <c:y val="0.20278927203065134"/>
          <c:w val="0.60458360545307421"/>
          <c:h val="0.73817117687875222"/>
        </c:manualLayout>
      </c:layout>
      <c:barChart>
        <c:barDir val="bar"/>
        <c:grouping val="clustered"/>
        <c:varyColors val="0"/>
        <c:ser>
          <c:idx val="0"/>
          <c:order val="0"/>
          <c:spPr>
            <a:solidFill>
              <a:schemeClr val="accent2">
                <a:lumMod val="60000"/>
                <a:lumOff val="40000"/>
              </a:schemeClr>
            </a:solidFill>
          </c:spPr>
          <c:invertIfNegative val="0"/>
          <c:cat>
            <c:strRef>
              <c:f>'3'!$A$50:$A$60</c:f>
              <c:strCache>
                <c:ptCount val="11"/>
                <c:pt idx="0">
                  <c:v>قطر  Qatar</c:v>
                </c:pt>
                <c:pt idx="1">
                  <c:v>بقية دول مجلس التعاون  Other G.C.C Countries</c:v>
                </c:pt>
                <c:pt idx="2">
                  <c:v>بقية الدول العربية  Other Arab Countries</c:v>
                </c:pt>
                <c:pt idx="3">
                  <c:v>دول اسيوية  Asian Countries</c:v>
                </c:pt>
                <c:pt idx="4">
                  <c:v>دول افريقية  African Countries</c:v>
                </c:pt>
                <c:pt idx="5">
                  <c:v>دول اوروبية  European Countries</c:v>
                </c:pt>
                <c:pt idx="6">
                  <c:v>دول امريكــا الشماليـــة  North American countries </c:v>
                </c:pt>
                <c:pt idx="7">
                  <c:v>دول امريكا الوسطى والكاريبية  Central American and Caribbean countries</c:v>
                </c:pt>
                <c:pt idx="8">
                  <c:v>دول امريكــا الجنوبيــــه  South American countries</c:v>
                </c:pt>
                <c:pt idx="9">
                  <c:v>الدول المحيطية  Peripheral countries</c:v>
                </c:pt>
                <c:pt idx="10">
                  <c:v>دول أخرى  Other Countries</c:v>
                </c:pt>
              </c:strCache>
            </c:strRef>
          </c:cat>
          <c:val>
            <c:numRef>
              <c:f>'3'!$B$50:$B$60</c:f>
              <c:numCache>
                <c:formatCode>#,##0_ ;\-#,##0\ </c:formatCode>
                <c:ptCount val="11"/>
                <c:pt idx="0">
                  <c:v>126614</c:v>
                </c:pt>
                <c:pt idx="1">
                  <c:v>46484</c:v>
                </c:pt>
                <c:pt idx="2">
                  <c:v>164190</c:v>
                </c:pt>
                <c:pt idx="3">
                  <c:v>834505</c:v>
                </c:pt>
                <c:pt idx="4">
                  <c:v>51430</c:v>
                </c:pt>
                <c:pt idx="5">
                  <c:v>267440</c:v>
                </c:pt>
                <c:pt idx="6">
                  <c:v>79615</c:v>
                </c:pt>
                <c:pt idx="7">
                  <c:v>11400</c:v>
                </c:pt>
                <c:pt idx="8">
                  <c:v>25144</c:v>
                </c:pt>
                <c:pt idx="9">
                  <c:v>24959</c:v>
                </c:pt>
                <c:pt idx="10">
                  <c:v>4536</c:v>
                </c:pt>
              </c:numCache>
            </c:numRef>
          </c:val>
        </c:ser>
        <c:dLbls>
          <c:showLegendKey val="0"/>
          <c:showVal val="0"/>
          <c:showCatName val="0"/>
          <c:showSerName val="0"/>
          <c:showPercent val="0"/>
          <c:showBubbleSize val="0"/>
        </c:dLbls>
        <c:gapWidth val="150"/>
        <c:axId val="106098688"/>
        <c:axId val="106100224"/>
      </c:barChart>
      <c:catAx>
        <c:axId val="106098688"/>
        <c:scaling>
          <c:orientation val="minMax"/>
        </c:scaling>
        <c:delete val="0"/>
        <c:axPos val="l"/>
        <c:majorGridlines>
          <c:spPr>
            <a:ln>
              <a:solidFill>
                <a:schemeClr val="bg1">
                  <a:lumMod val="85000"/>
                </a:schemeClr>
              </a:solidFill>
            </a:ln>
          </c:spPr>
        </c:majorGridlines>
        <c:majorTickMark val="out"/>
        <c:minorTickMark val="none"/>
        <c:tickLblPos val="nextTo"/>
        <c:crossAx val="106100224"/>
        <c:crosses val="autoZero"/>
        <c:auto val="1"/>
        <c:lblAlgn val="ctr"/>
        <c:lblOffset val="100"/>
        <c:noMultiLvlLbl val="0"/>
      </c:catAx>
      <c:valAx>
        <c:axId val="106100224"/>
        <c:scaling>
          <c:orientation val="minMax"/>
        </c:scaling>
        <c:delete val="0"/>
        <c:axPos val="b"/>
        <c:majorGridlines>
          <c:spPr>
            <a:ln>
              <a:solidFill>
                <a:schemeClr val="bg1">
                  <a:lumMod val="85000"/>
                </a:schemeClr>
              </a:solidFill>
            </a:ln>
          </c:spPr>
        </c:majorGridlines>
        <c:numFmt formatCode="#,##0_ ;\-#,##0\ " sourceLinked="1"/>
        <c:majorTickMark val="out"/>
        <c:minorTickMark val="none"/>
        <c:tickLblPos val="nextTo"/>
        <c:crossAx val="106098688"/>
        <c:crosses val="autoZero"/>
        <c:crossBetween val="between"/>
        <c:majorUnit val="200000"/>
      </c:valAx>
    </c:plotArea>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عقود الزواج حسب جنسية الزوجة والزوج </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الرابع، 2018</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MARRIAGES BY NATIONALITY OF</a:t>
            </a:r>
            <a:r>
              <a:rPr lang="ar-QA" sz="1000" b="0" baseline="0"/>
              <a:t> </a:t>
            </a:r>
            <a:r>
              <a:rPr lang="en-US" sz="1000" b="0"/>
              <a:t>WIFE AND HUSBAND</a:t>
            </a:r>
            <a:endParaRPr lang="ar-QA" sz="1000" b="0"/>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The</a:t>
            </a:r>
            <a:r>
              <a:rPr lang="ar-QA" sz="1000" b="0" i="0" baseline="0">
                <a:effectLst/>
              </a:rPr>
              <a:t> </a:t>
            </a:r>
            <a:r>
              <a:rPr lang="en-US" sz="1000" b="0" i="0" baseline="0">
                <a:effectLst/>
              </a:rPr>
              <a:t>Fourth Quarter, 2018</a:t>
            </a:r>
            <a:endParaRPr lang="en-US" sz="1000" b="0">
              <a:effectLst/>
            </a:endParaRPr>
          </a:p>
        </c:rich>
      </c:tx>
      <c:layout>
        <c:manualLayout>
          <c:xMode val="edge"/>
          <c:yMode val="edge"/>
          <c:x val="0.22768712853281955"/>
          <c:y val="1.2722134338173869E-2"/>
        </c:manualLayout>
      </c:layout>
      <c:overlay val="0"/>
    </c:title>
    <c:autoTitleDeleted val="0"/>
    <c:plotArea>
      <c:layout>
        <c:manualLayout>
          <c:layoutTarget val="inner"/>
          <c:xMode val="edge"/>
          <c:yMode val="edge"/>
          <c:x val="5.6472732376145335E-2"/>
          <c:y val="0.25671332750072906"/>
          <c:w val="0.92395589597711636"/>
          <c:h val="0.58039290543227551"/>
        </c:manualLayout>
      </c:layout>
      <c:barChart>
        <c:barDir val="col"/>
        <c:grouping val="clustered"/>
        <c:varyColors val="0"/>
        <c:ser>
          <c:idx val="0"/>
          <c:order val="0"/>
          <c:tx>
            <c:strRef>
              <c:f>'8'!$M$16</c:f>
              <c:strCache>
                <c:ptCount val="1"/>
                <c:pt idx="0">
                  <c:v>الزوج
Husband</c:v>
                </c:pt>
              </c:strCache>
            </c:strRef>
          </c:tx>
          <c:spPr>
            <a:solidFill>
              <a:schemeClr val="tx2">
                <a:lumMod val="60000"/>
                <a:lumOff val="40000"/>
              </a:schemeClr>
            </a:solidFill>
            <a:ln w="28575">
              <a:noFill/>
            </a:ln>
          </c:spPr>
          <c:invertIfNegative val="0"/>
          <c:cat>
            <c:strRef>
              <c:f>'8'!$L$17:$L$22</c:f>
              <c:strCache>
                <c:ptCount val="6"/>
                <c:pt idx="0">
                  <c:v>  قطر
 Qatar</c:v>
                </c:pt>
                <c:pt idx="1">
                  <c:v> بقية دول مجلس التعاون لدول الخليج العربية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'8'!$M$17:$M$22</c:f>
              <c:numCache>
                <c:formatCode>0</c:formatCode>
                <c:ptCount val="6"/>
                <c:pt idx="0">
                  <c:v>523</c:v>
                </c:pt>
                <c:pt idx="1">
                  <c:v>25</c:v>
                </c:pt>
                <c:pt idx="2">
                  <c:v>235</c:v>
                </c:pt>
                <c:pt idx="3">
                  <c:v>87</c:v>
                </c:pt>
                <c:pt idx="4">
                  <c:v>14</c:v>
                </c:pt>
                <c:pt idx="5">
                  <c:v>30</c:v>
                </c:pt>
              </c:numCache>
            </c:numRef>
          </c:val>
        </c:ser>
        <c:ser>
          <c:idx val="1"/>
          <c:order val="1"/>
          <c:tx>
            <c:strRef>
              <c:f>'8'!$N$16</c:f>
              <c:strCache>
                <c:ptCount val="1"/>
                <c:pt idx="0">
                  <c:v> الزوجة
Wife</c:v>
                </c:pt>
              </c:strCache>
            </c:strRef>
          </c:tx>
          <c:spPr>
            <a:solidFill>
              <a:schemeClr val="accent3"/>
            </a:solidFill>
            <a:ln>
              <a:noFill/>
            </a:ln>
          </c:spPr>
          <c:invertIfNegative val="0"/>
          <c:cat>
            <c:strRef>
              <c:f>'8'!$L$17:$L$22</c:f>
              <c:strCache>
                <c:ptCount val="6"/>
                <c:pt idx="0">
                  <c:v>  قطر
 Qatar</c:v>
                </c:pt>
                <c:pt idx="1">
                  <c:v> بقية دول مجلس التعاون لدول الخليج العربية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'8'!$N$17:$N$22</c:f>
              <c:numCache>
                <c:formatCode>0</c:formatCode>
                <c:ptCount val="6"/>
                <c:pt idx="0">
                  <c:v>487</c:v>
                </c:pt>
                <c:pt idx="1">
                  <c:v>47</c:v>
                </c:pt>
                <c:pt idx="2">
                  <c:v>224</c:v>
                </c:pt>
                <c:pt idx="3">
                  <c:v>107</c:v>
                </c:pt>
                <c:pt idx="4">
                  <c:v>24</c:v>
                </c:pt>
                <c:pt idx="5">
                  <c:v>25</c:v>
                </c:pt>
              </c:numCache>
            </c:numRef>
          </c:val>
        </c:ser>
        <c:dLbls>
          <c:showLegendKey val="0"/>
          <c:showVal val="0"/>
          <c:showCatName val="0"/>
          <c:showSerName val="0"/>
          <c:showPercent val="0"/>
          <c:showBubbleSize val="0"/>
        </c:dLbls>
        <c:gapWidth val="150"/>
        <c:axId val="125970688"/>
        <c:axId val="125972480"/>
      </c:barChart>
      <c:catAx>
        <c:axId val="125970688"/>
        <c:scaling>
          <c:orientation val="minMax"/>
        </c:scaling>
        <c:delete val="0"/>
        <c:axPos val="b"/>
        <c:majorTickMark val="out"/>
        <c:minorTickMark val="none"/>
        <c:tickLblPos val="nextTo"/>
        <c:txPr>
          <a:bodyPr/>
          <a:lstStyle/>
          <a:p>
            <a:pPr>
              <a:defRPr sz="900"/>
            </a:pPr>
            <a:endParaRPr lang="en-US"/>
          </a:p>
        </c:txPr>
        <c:crossAx val="125972480"/>
        <c:crosses val="autoZero"/>
        <c:auto val="1"/>
        <c:lblAlgn val="ctr"/>
        <c:lblOffset val="100"/>
        <c:noMultiLvlLbl val="0"/>
      </c:catAx>
      <c:valAx>
        <c:axId val="125972480"/>
        <c:scaling>
          <c:orientation val="minMax"/>
        </c:scaling>
        <c:delete val="0"/>
        <c:axPos val="l"/>
        <c:majorGridlines>
          <c:spPr>
            <a:ln>
              <a:solidFill>
                <a:schemeClr val="bg1">
                  <a:lumMod val="75000"/>
                </a:schemeClr>
              </a:solidFill>
            </a:ln>
          </c:spPr>
        </c:majorGridlines>
        <c:title>
          <c:tx>
            <c:rich>
              <a:bodyPr rot="0" vert="horz"/>
              <a:lstStyle/>
              <a:p>
                <a:pPr algn="l" rtl="0">
                  <a:defRPr/>
                </a:pPr>
                <a:r>
                  <a:rPr lang="ar-QA" b="1"/>
                  <a:t>عدد</a:t>
                </a:r>
              </a:p>
              <a:p>
                <a:pPr algn="l" rtl="0">
                  <a:defRPr/>
                </a:pPr>
                <a:r>
                  <a:rPr lang="en-US" sz="800" b="1"/>
                  <a:t>No.</a:t>
                </a:r>
                <a:endParaRPr lang="en-GB" sz="800" b="1"/>
              </a:p>
            </c:rich>
          </c:tx>
          <c:layout>
            <c:manualLayout>
              <c:xMode val="edge"/>
              <c:yMode val="edge"/>
              <c:x val="2.1693783896537339E-2"/>
              <c:y val="0.14623637954346616"/>
            </c:manualLayout>
          </c:layout>
          <c:overlay val="0"/>
        </c:title>
        <c:numFmt formatCode="0" sourceLinked="1"/>
        <c:majorTickMark val="out"/>
        <c:minorTickMark val="none"/>
        <c:tickLblPos val="nextTo"/>
        <c:txPr>
          <a:bodyPr/>
          <a:lstStyle/>
          <a:p>
            <a:pPr>
              <a:defRPr sz="800"/>
            </a:pPr>
            <a:endParaRPr lang="en-US"/>
          </a:p>
        </c:txPr>
        <c:crossAx val="125970688"/>
        <c:crosses val="autoZero"/>
        <c:crossBetween val="between"/>
      </c:valAx>
    </c:plotArea>
    <c:legend>
      <c:legendPos val="r"/>
      <c:layout>
        <c:manualLayout>
          <c:xMode val="edge"/>
          <c:yMode val="edge"/>
          <c:x val="0.61990848140227783"/>
          <c:y val="0.23893952649858161"/>
          <c:w val="0.29777273188152542"/>
          <c:h val="0.1030937949912017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عقود الزواج حسب فئة عمر</a:t>
            </a:r>
            <a:r>
              <a:rPr lang="ar-QA" sz="1200" baseline="0">
                <a:latin typeface="Sakkal Majalla" panose="02000000000000000000" pitchFamily="2" charset="-78"/>
                <a:cs typeface="Sakkal Majalla" panose="02000000000000000000" pitchFamily="2" charset="-78"/>
              </a:rPr>
              <a:t> </a:t>
            </a:r>
            <a:r>
              <a:rPr lang="ar-QA" sz="1200">
                <a:latin typeface="Sakkal Majalla" panose="02000000000000000000" pitchFamily="2" charset="-78"/>
                <a:cs typeface="Sakkal Majalla" panose="02000000000000000000" pitchFamily="2" charset="-78"/>
              </a:rPr>
              <a:t>الزوجة</a:t>
            </a:r>
            <a:r>
              <a:rPr lang="ar-QA" sz="1200" baseline="0">
                <a:latin typeface="Sakkal Majalla" panose="02000000000000000000" pitchFamily="2" charset="-78"/>
                <a:cs typeface="Sakkal Majalla" panose="02000000000000000000" pitchFamily="2" charset="-78"/>
              </a:rPr>
              <a:t> و</a:t>
            </a:r>
            <a:r>
              <a:rPr lang="ar-QA" sz="1200">
                <a:latin typeface="Sakkal Majalla" panose="02000000000000000000" pitchFamily="2" charset="-78"/>
                <a:cs typeface="Sakkal Majalla" panose="02000000000000000000" pitchFamily="2" charset="-78"/>
              </a:rPr>
              <a:t>الزوج </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الرابع، 2018</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MARRIAGES BY  </a:t>
            </a:r>
            <a:r>
              <a:rPr lang="en-US" sz="1000" b="0" i="0" u="none" strike="noStrike" baseline="0">
                <a:effectLst/>
              </a:rPr>
              <a:t>AGE GROUP OF WIFE &amp; </a:t>
            </a:r>
            <a:r>
              <a:rPr lang="en-US" sz="1000" b="0"/>
              <a:t>HUSBAND</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The Fourth Quarter,</a:t>
            </a:r>
            <a:r>
              <a:rPr lang="ar-QA" sz="1000" b="0" i="0" baseline="0">
                <a:effectLst/>
              </a:rPr>
              <a:t> </a:t>
            </a:r>
            <a:r>
              <a:rPr lang="en-US" sz="1000" b="0" i="0" baseline="0">
                <a:effectLst/>
              </a:rPr>
              <a:t>2018</a:t>
            </a:r>
            <a:endParaRPr lang="en-US" sz="1000" b="0">
              <a:effectLst/>
            </a:endParaRPr>
          </a:p>
        </c:rich>
      </c:tx>
      <c:overlay val="1"/>
    </c:title>
    <c:autoTitleDeleted val="0"/>
    <c:plotArea>
      <c:layout>
        <c:manualLayout>
          <c:layoutTarget val="inner"/>
          <c:xMode val="edge"/>
          <c:yMode val="edge"/>
          <c:x val="5.647269291338583E-2"/>
          <c:y val="0.27060918490161107"/>
          <c:w val="0.93035590551181102"/>
          <c:h val="0.58408284477699224"/>
        </c:manualLayout>
      </c:layout>
      <c:barChart>
        <c:barDir val="col"/>
        <c:grouping val="clustered"/>
        <c:varyColors val="0"/>
        <c:ser>
          <c:idx val="0"/>
          <c:order val="0"/>
          <c:tx>
            <c:strRef>
              <c:f>'9'!$O$18</c:f>
              <c:strCache>
                <c:ptCount val="1"/>
                <c:pt idx="0">
                  <c:v>الزوج
Husband</c:v>
                </c:pt>
              </c:strCache>
            </c:strRef>
          </c:tx>
          <c:spPr>
            <a:ln w="28575">
              <a:solidFill>
                <a:schemeClr val="accent5">
                  <a:lumMod val="75000"/>
                </a:schemeClr>
              </a:solidFill>
            </a:ln>
          </c:spPr>
          <c:invertIfNegative val="0"/>
          <c:cat>
            <c:strRef>
              <c:f>'9'!$N$19:$N$26</c:f>
              <c:strCache>
                <c:ptCount val="8"/>
                <c:pt idx="0">
                  <c:v>-20</c:v>
                </c:pt>
                <c:pt idx="1">
                  <c:v>20 - 24</c:v>
                </c:pt>
                <c:pt idx="2">
                  <c:v>25 - 29</c:v>
                </c:pt>
                <c:pt idx="3">
                  <c:v>30 - 34</c:v>
                </c:pt>
                <c:pt idx="4">
                  <c:v>35 - 39</c:v>
                </c:pt>
                <c:pt idx="5">
                  <c:v>40 - 44</c:v>
                </c:pt>
                <c:pt idx="6">
                  <c:v>45 - 49</c:v>
                </c:pt>
                <c:pt idx="7">
                  <c:v>50+</c:v>
                </c:pt>
              </c:strCache>
            </c:strRef>
          </c:cat>
          <c:val>
            <c:numRef>
              <c:f>'9'!$O$19:$O$26</c:f>
              <c:numCache>
                <c:formatCode>0</c:formatCode>
                <c:ptCount val="8"/>
                <c:pt idx="0">
                  <c:v>14</c:v>
                </c:pt>
                <c:pt idx="1">
                  <c:v>231</c:v>
                </c:pt>
                <c:pt idx="2">
                  <c:v>300</c:v>
                </c:pt>
                <c:pt idx="3">
                  <c:v>162</c:v>
                </c:pt>
                <c:pt idx="4">
                  <c:v>89</c:v>
                </c:pt>
                <c:pt idx="5">
                  <c:v>41</c:v>
                </c:pt>
                <c:pt idx="6">
                  <c:v>39</c:v>
                </c:pt>
                <c:pt idx="7">
                  <c:v>38</c:v>
                </c:pt>
              </c:numCache>
            </c:numRef>
          </c:val>
        </c:ser>
        <c:ser>
          <c:idx val="1"/>
          <c:order val="1"/>
          <c:tx>
            <c:strRef>
              <c:f>'9'!$P$18</c:f>
              <c:strCache>
                <c:ptCount val="1"/>
                <c:pt idx="0">
                  <c:v> الزوجة
Wife</c:v>
                </c:pt>
              </c:strCache>
            </c:strRef>
          </c:tx>
          <c:invertIfNegative val="0"/>
          <c:cat>
            <c:strRef>
              <c:f>'9'!$N$19:$N$26</c:f>
              <c:strCache>
                <c:ptCount val="8"/>
                <c:pt idx="0">
                  <c:v>-20</c:v>
                </c:pt>
                <c:pt idx="1">
                  <c:v>20 - 24</c:v>
                </c:pt>
                <c:pt idx="2">
                  <c:v>25 - 29</c:v>
                </c:pt>
                <c:pt idx="3">
                  <c:v>30 - 34</c:v>
                </c:pt>
                <c:pt idx="4">
                  <c:v>35 - 39</c:v>
                </c:pt>
                <c:pt idx="5">
                  <c:v>40 - 44</c:v>
                </c:pt>
                <c:pt idx="6">
                  <c:v>45 - 49</c:v>
                </c:pt>
                <c:pt idx="7">
                  <c:v>50+</c:v>
                </c:pt>
              </c:strCache>
            </c:strRef>
          </c:cat>
          <c:val>
            <c:numRef>
              <c:f>'9'!$P$19:$P$26</c:f>
              <c:numCache>
                <c:formatCode>0</c:formatCode>
                <c:ptCount val="8"/>
                <c:pt idx="0">
                  <c:v>121</c:v>
                </c:pt>
                <c:pt idx="1">
                  <c:v>306</c:v>
                </c:pt>
                <c:pt idx="2">
                  <c:v>246</c:v>
                </c:pt>
                <c:pt idx="3">
                  <c:v>109</c:v>
                </c:pt>
                <c:pt idx="4">
                  <c:v>77</c:v>
                </c:pt>
                <c:pt idx="5">
                  <c:v>27</c:v>
                </c:pt>
                <c:pt idx="6">
                  <c:v>17</c:v>
                </c:pt>
                <c:pt idx="7">
                  <c:v>11</c:v>
                </c:pt>
              </c:numCache>
            </c:numRef>
          </c:val>
        </c:ser>
        <c:dLbls>
          <c:showLegendKey val="0"/>
          <c:showVal val="0"/>
          <c:showCatName val="0"/>
          <c:showSerName val="0"/>
          <c:showPercent val="0"/>
          <c:showBubbleSize val="0"/>
        </c:dLbls>
        <c:gapWidth val="150"/>
        <c:axId val="136483200"/>
        <c:axId val="136485120"/>
      </c:barChart>
      <c:catAx>
        <c:axId val="136483200"/>
        <c:scaling>
          <c:orientation val="minMax"/>
        </c:scaling>
        <c:delete val="0"/>
        <c:axPos val="b"/>
        <c:title>
          <c:tx>
            <c:rich>
              <a:bodyPr/>
              <a:lstStyle/>
              <a:p>
                <a:pPr>
                  <a:defRPr/>
                </a:pPr>
                <a:r>
                  <a:rPr lang="ar-QA"/>
                  <a:t>فئات العمر</a:t>
                </a:r>
                <a:endParaRPr lang="en-US"/>
              </a:p>
              <a:p>
                <a:pPr>
                  <a:defRPr/>
                </a:pPr>
                <a:r>
                  <a:rPr lang="en-US" sz="900"/>
                  <a:t>Age Groups</a:t>
                </a:r>
              </a:p>
            </c:rich>
          </c:tx>
          <c:layout>
            <c:manualLayout>
              <c:xMode val="edge"/>
              <c:yMode val="edge"/>
              <c:x val="0.45713100262467193"/>
              <c:y val="0.90060100885826777"/>
            </c:manualLayout>
          </c:layout>
          <c:overlay val="0"/>
        </c:title>
        <c:majorTickMark val="out"/>
        <c:minorTickMark val="none"/>
        <c:tickLblPos val="nextTo"/>
        <c:txPr>
          <a:bodyPr/>
          <a:lstStyle/>
          <a:p>
            <a:pPr rtl="0">
              <a:defRPr sz="800"/>
            </a:pPr>
            <a:endParaRPr lang="en-US"/>
          </a:p>
        </c:txPr>
        <c:crossAx val="136485120"/>
        <c:crosses val="autoZero"/>
        <c:auto val="1"/>
        <c:lblAlgn val="ctr"/>
        <c:lblOffset val="100"/>
        <c:noMultiLvlLbl val="0"/>
      </c:catAx>
      <c:valAx>
        <c:axId val="136485120"/>
        <c:scaling>
          <c:orientation val="minMax"/>
        </c:scaling>
        <c:delete val="0"/>
        <c:axPos val="l"/>
        <c:majorGridlines>
          <c:spPr>
            <a:ln>
              <a:solidFill>
                <a:schemeClr val="bg1">
                  <a:lumMod val="75000"/>
                </a:schemeClr>
              </a:solidFill>
            </a:ln>
          </c:spPr>
        </c:majorGridlines>
        <c:title>
          <c:tx>
            <c:rich>
              <a:bodyPr rot="0" vert="horz"/>
              <a:lstStyle/>
              <a:p>
                <a:pPr algn="l">
                  <a:defRPr/>
                </a:pPr>
                <a:r>
                  <a:rPr lang="ar-QA"/>
                  <a:t>عدد</a:t>
                </a:r>
              </a:p>
              <a:p>
                <a:pPr algn="l">
                  <a:defRPr/>
                </a:pPr>
                <a:r>
                  <a:rPr lang="en-US" sz="800"/>
                  <a:t>No.</a:t>
                </a:r>
                <a:endParaRPr lang="en-GB" sz="800"/>
              </a:p>
            </c:rich>
          </c:tx>
          <c:layout>
            <c:manualLayout>
              <c:xMode val="edge"/>
              <c:yMode val="edge"/>
              <c:x val="1.85700994202181E-2"/>
              <c:y val="0.16758865042316204"/>
            </c:manualLayout>
          </c:layout>
          <c:overlay val="0"/>
        </c:title>
        <c:numFmt formatCode="0" sourceLinked="1"/>
        <c:majorTickMark val="out"/>
        <c:minorTickMark val="none"/>
        <c:tickLblPos val="nextTo"/>
        <c:txPr>
          <a:bodyPr/>
          <a:lstStyle/>
          <a:p>
            <a:pPr>
              <a:defRPr sz="800"/>
            </a:pPr>
            <a:endParaRPr lang="en-US"/>
          </a:p>
        </c:txPr>
        <c:crossAx val="136483200"/>
        <c:crosses val="autoZero"/>
        <c:crossBetween val="between"/>
      </c:valAx>
    </c:plotArea>
    <c:legend>
      <c:legendPos val="r"/>
      <c:layout>
        <c:manualLayout>
          <c:xMode val="edge"/>
          <c:yMode val="edge"/>
          <c:x val="0.58388006299212603"/>
          <c:y val="0.26850190687490033"/>
          <c:w val="0.3784434225721785"/>
          <c:h val="8.6353199960619367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S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إشهادات الطلاق حسب نوع الطلاق </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S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الربع ال</a:t>
            </a:r>
            <a:r>
              <a:rPr lang="ar-Q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رابع، </a:t>
            </a:r>
            <a:r>
              <a:rPr lang="ar-S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201</a:t>
            </a:r>
            <a:r>
              <a:rPr lang="ar-Q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8</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effectLst/>
              </a:rPr>
              <a:t>DIVORCES BY TYPE OF DIVORCE </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The Fourth Quarter, 2018</a:t>
            </a:r>
            <a:endParaRPr lang="en-US" sz="1000">
              <a:effectLst/>
            </a:endParaRPr>
          </a:p>
        </c:rich>
      </c:tx>
      <c:overlay val="0"/>
    </c:title>
    <c:autoTitleDeleted val="0"/>
    <c:plotArea>
      <c:layout>
        <c:manualLayout>
          <c:layoutTarget val="inner"/>
          <c:xMode val="edge"/>
          <c:yMode val="edge"/>
          <c:x val="0.18548981835986098"/>
          <c:y val="0.29984560614231404"/>
          <c:w val="0.42417956929695716"/>
          <c:h val="0.64216058079114879"/>
        </c:manualLayout>
      </c:layout>
      <c:pieChart>
        <c:varyColors val="1"/>
        <c:ser>
          <c:idx val="1"/>
          <c:order val="0"/>
          <c:dLbls>
            <c:dLbl>
              <c:idx val="1"/>
              <c:numFmt formatCode="0.0%" sourceLinked="0"/>
              <c:spPr/>
              <c:txPr>
                <a:bodyPr/>
                <a:lstStyle/>
                <a:p>
                  <a:pPr rtl="0">
                    <a:defRPr>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dLbl>
            <c:dLbl>
              <c:idx val="3"/>
              <c:layout>
                <c:manualLayout>
                  <c:x val="6.5592718341399986E-3"/>
                  <c:y val="5.5071922068649247E-3"/>
                </c:manualLayout>
              </c:layout>
              <c:showLegendKey val="0"/>
              <c:showVal val="0"/>
              <c:showCatName val="0"/>
              <c:showSerName val="0"/>
              <c:showPercent val="1"/>
              <c:showBubbleSize val="0"/>
            </c:dLbl>
            <c:numFmt formatCode="0.0%" sourceLinked="0"/>
            <c:txPr>
              <a:bodyPr/>
              <a:lstStyle/>
              <a:p>
                <a:pPr rtl="0">
                  <a:defRPr>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'11'!$K$8:$N$8</c:f>
              <c:strCache>
                <c:ptCount val="4"/>
                <c:pt idx="0">
                  <c:v>بينونة صغرى
Minor Irrevocable Divorce </c:v>
                </c:pt>
                <c:pt idx="1">
                  <c:v>رجعي
Revocable Divorce </c:v>
                </c:pt>
                <c:pt idx="2">
                  <c:v>خلع
Divorce Against Compensation</c:v>
                </c:pt>
                <c:pt idx="3">
                  <c:v>بينونة كبرى
Major Irrevocable Divorce </c:v>
                </c:pt>
              </c:strCache>
            </c:strRef>
          </c:cat>
          <c:val>
            <c:numRef>
              <c:f>'11'!$K$10:$N$10</c:f>
              <c:numCache>
                <c:formatCode>0.0</c:formatCode>
                <c:ptCount val="4"/>
                <c:pt idx="0">
                  <c:v>23.48993288590604</c:v>
                </c:pt>
                <c:pt idx="1">
                  <c:v>66.442953020134226</c:v>
                </c:pt>
                <c:pt idx="2">
                  <c:v>7.3825503355704702</c:v>
                </c:pt>
                <c:pt idx="3">
                  <c:v>2.6845637583892619</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9933845425285146"/>
          <c:y val="0.37144542348463516"/>
          <c:w val="0.2884291298450079"/>
          <c:h val="0.44957799903324608"/>
        </c:manualLayout>
      </c:layout>
      <c:overlay val="0"/>
    </c:legend>
    <c:plotVisOnly val="1"/>
    <c:dispBlanksAs val="gap"/>
    <c:showDLblsOverMax val="0"/>
  </c:chart>
  <c:spPr>
    <a:ln>
      <a:noFill/>
    </a:ln>
  </c:sp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إشهادات الطلاق حسب فئة عمر الزوجة</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الرابع، 2018</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DIVORCES BY WIFE'S AGE GROUP</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The Fourth Quarter, 2018</a:t>
            </a:r>
            <a:endParaRPr lang="en-US" sz="1000" b="0">
              <a:effectLst/>
            </a:endParaRPr>
          </a:p>
        </c:rich>
      </c:tx>
      <c:layout>
        <c:manualLayout>
          <c:xMode val="edge"/>
          <c:yMode val="edge"/>
          <c:x val="0.30955649192352641"/>
          <c:y val="0"/>
        </c:manualLayout>
      </c:layout>
      <c:overlay val="0"/>
    </c:title>
    <c:autoTitleDeleted val="0"/>
    <c:plotArea>
      <c:layout>
        <c:manualLayout>
          <c:layoutTarget val="inner"/>
          <c:xMode val="edge"/>
          <c:yMode val="edge"/>
          <c:x val="5.6472732376145335E-2"/>
          <c:y val="0.25244066076614474"/>
          <c:w val="0.92395589597711636"/>
          <c:h val="0.55436271812679683"/>
        </c:manualLayout>
      </c:layout>
      <c:barChart>
        <c:barDir val="col"/>
        <c:grouping val="clustered"/>
        <c:varyColors val="0"/>
        <c:ser>
          <c:idx val="0"/>
          <c:order val="0"/>
          <c:spPr>
            <a:ln w="22225">
              <a:solidFill>
                <a:schemeClr val="accent5">
                  <a:lumMod val="75000"/>
                </a:schemeClr>
              </a:solidFill>
            </a:ln>
          </c:spPr>
          <c:invertIfNegative val="0"/>
          <c:cat>
            <c:strRef>
              <c:f>'15'!$I$14:$I$22</c:f>
              <c:strCache>
                <c:ptCount val="9"/>
                <c:pt idx="0">
                  <c:v>-20</c:v>
                </c:pt>
                <c:pt idx="1">
                  <c:v>20 - 24</c:v>
                </c:pt>
                <c:pt idx="2">
                  <c:v>25 - 29</c:v>
                </c:pt>
                <c:pt idx="3">
                  <c:v>30 - 34</c:v>
                </c:pt>
                <c:pt idx="4">
                  <c:v>35 - 39</c:v>
                </c:pt>
                <c:pt idx="5">
                  <c:v>40 - 44</c:v>
                </c:pt>
                <c:pt idx="6">
                  <c:v>45 - 49</c:v>
                </c:pt>
                <c:pt idx="7">
                  <c:v>50+</c:v>
                </c:pt>
                <c:pt idx="8">
                  <c:v>غير مبين
Not stated</c:v>
                </c:pt>
              </c:strCache>
            </c:strRef>
          </c:cat>
          <c:val>
            <c:numRef>
              <c:f>'15'!$J$14:$J$22</c:f>
              <c:numCache>
                <c:formatCode>0</c:formatCode>
                <c:ptCount val="9"/>
                <c:pt idx="0">
                  <c:v>13</c:v>
                </c:pt>
                <c:pt idx="1">
                  <c:v>56</c:v>
                </c:pt>
                <c:pt idx="2">
                  <c:v>63</c:v>
                </c:pt>
                <c:pt idx="3">
                  <c:v>53</c:v>
                </c:pt>
                <c:pt idx="4">
                  <c:v>44</c:v>
                </c:pt>
                <c:pt idx="5">
                  <c:v>26</c:v>
                </c:pt>
                <c:pt idx="6">
                  <c:v>14</c:v>
                </c:pt>
                <c:pt idx="7">
                  <c:v>16</c:v>
                </c:pt>
                <c:pt idx="8">
                  <c:v>13</c:v>
                </c:pt>
              </c:numCache>
            </c:numRef>
          </c:val>
        </c:ser>
        <c:dLbls>
          <c:showLegendKey val="0"/>
          <c:showVal val="0"/>
          <c:showCatName val="0"/>
          <c:showSerName val="0"/>
          <c:showPercent val="0"/>
          <c:showBubbleSize val="0"/>
        </c:dLbls>
        <c:gapWidth val="150"/>
        <c:axId val="136400256"/>
        <c:axId val="125806080"/>
      </c:barChart>
      <c:catAx>
        <c:axId val="136400256"/>
        <c:scaling>
          <c:orientation val="minMax"/>
        </c:scaling>
        <c:delete val="0"/>
        <c:axPos val="b"/>
        <c:title>
          <c:tx>
            <c:rich>
              <a:bodyPr/>
              <a:lstStyle/>
              <a:p>
                <a:pPr>
                  <a:defRPr/>
                </a:pPr>
                <a:r>
                  <a:rPr lang="ar-QA"/>
                  <a:t>فئات العمر</a:t>
                </a:r>
                <a:endParaRPr lang="en-US"/>
              </a:p>
              <a:p>
                <a:pPr>
                  <a:defRPr/>
                </a:pPr>
                <a:r>
                  <a:rPr lang="en-US" sz="900"/>
                  <a:t>Age Groups</a:t>
                </a:r>
              </a:p>
            </c:rich>
          </c:tx>
          <c:layout>
            <c:manualLayout>
              <c:xMode val="edge"/>
              <c:yMode val="edge"/>
              <c:x val="0.40541085759292478"/>
              <c:y val="0.88513719837942328"/>
            </c:manualLayout>
          </c:layout>
          <c:overlay val="0"/>
        </c:title>
        <c:majorTickMark val="out"/>
        <c:minorTickMark val="none"/>
        <c:tickLblPos val="nextTo"/>
        <c:txPr>
          <a:bodyPr/>
          <a:lstStyle/>
          <a:p>
            <a:pPr rtl="0">
              <a:defRPr sz="800"/>
            </a:pPr>
            <a:endParaRPr lang="en-US"/>
          </a:p>
        </c:txPr>
        <c:crossAx val="125806080"/>
        <c:crosses val="autoZero"/>
        <c:auto val="1"/>
        <c:lblAlgn val="ctr"/>
        <c:lblOffset val="100"/>
        <c:noMultiLvlLbl val="0"/>
      </c:catAx>
      <c:valAx>
        <c:axId val="125806080"/>
        <c:scaling>
          <c:orientation val="minMax"/>
        </c:scaling>
        <c:delete val="0"/>
        <c:axPos val="l"/>
        <c:majorGridlines>
          <c:spPr>
            <a:ln>
              <a:solidFill>
                <a:schemeClr val="bg1">
                  <a:lumMod val="75000"/>
                </a:schemeClr>
              </a:solidFill>
            </a:ln>
          </c:spPr>
        </c:majorGridlines>
        <c:title>
          <c:tx>
            <c:rich>
              <a:bodyPr rot="0" vert="horz"/>
              <a:lstStyle/>
              <a:p>
                <a:pPr>
                  <a:defRPr/>
                </a:pPr>
                <a:r>
                  <a:rPr lang="ar-QA"/>
                  <a:t>عدد</a:t>
                </a:r>
              </a:p>
              <a:p>
                <a:pPr>
                  <a:defRPr/>
                </a:pPr>
                <a:r>
                  <a:rPr lang="en-US" sz="800"/>
                  <a:t>No.</a:t>
                </a:r>
                <a:endParaRPr lang="ar-QA" sz="800"/>
              </a:p>
            </c:rich>
          </c:tx>
          <c:layout>
            <c:manualLayout>
              <c:xMode val="edge"/>
              <c:yMode val="edge"/>
              <c:x val="2.6731757677655118E-2"/>
              <c:y val="0.15674407609705618"/>
            </c:manualLayout>
          </c:layout>
          <c:overlay val="0"/>
        </c:title>
        <c:numFmt formatCode="0" sourceLinked="1"/>
        <c:majorTickMark val="out"/>
        <c:minorTickMark val="none"/>
        <c:tickLblPos val="nextTo"/>
        <c:txPr>
          <a:bodyPr/>
          <a:lstStyle/>
          <a:p>
            <a:pPr>
              <a:defRPr sz="800"/>
            </a:pPr>
            <a:endParaRPr lang="en-US"/>
          </a:p>
        </c:txPr>
        <c:crossAx val="136400256"/>
        <c:crosses val="autoZero"/>
        <c:crossBetween val="between"/>
      </c:valAx>
    </c:plotArea>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إشهادات الطلاق حسب فئة عمر  الزوجة والزوج</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الرابع، 2018</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DIVORCES BY AGE GROUP OF</a:t>
            </a:r>
            <a:r>
              <a:rPr lang="en-US" sz="1000" b="0" baseline="0"/>
              <a:t> WIFE AND HUSBAND</a:t>
            </a:r>
            <a:endParaRPr lang="en-US" sz="1000" b="0"/>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The Fourth</a:t>
            </a:r>
            <a:r>
              <a:rPr lang="ar-QA" sz="1000" b="0" i="0" baseline="0">
                <a:effectLst/>
              </a:rPr>
              <a:t> </a:t>
            </a:r>
            <a:r>
              <a:rPr lang="en-US" sz="1000" b="0" i="0" baseline="0">
                <a:effectLst/>
              </a:rPr>
              <a:t>Quarter, 2018</a:t>
            </a:r>
            <a:endParaRPr lang="en-US" sz="1000" b="0">
              <a:effectLst/>
            </a:endParaRPr>
          </a:p>
        </c:rich>
      </c:tx>
      <c:layout>
        <c:manualLayout>
          <c:xMode val="edge"/>
          <c:yMode val="edge"/>
          <c:x val="0.2395918796537444"/>
          <c:y val="1.8741637150520643E-2"/>
        </c:manualLayout>
      </c:layout>
      <c:overlay val="0"/>
    </c:title>
    <c:autoTitleDeleted val="0"/>
    <c:plotArea>
      <c:layout>
        <c:manualLayout>
          <c:layoutTarget val="inner"/>
          <c:xMode val="edge"/>
          <c:yMode val="edge"/>
          <c:x val="5.6472732376145335E-2"/>
          <c:y val="0.22641025641025642"/>
          <c:w val="0.92395589597711636"/>
          <c:h val="0.58039302886923205"/>
        </c:manualLayout>
      </c:layout>
      <c:lineChart>
        <c:grouping val="standard"/>
        <c:varyColors val="0"/>
        <c:ser>
          <c:idx val="0"/>
          <c:order val="0"/>
          <c:tx>
            <c:strRef>
              <c:f>'16'!$P$18</c:f>
              <c:strCache>
                <c:ptCount val="1"/>
                <c:pt idx="0">
                  <c:v>الزوج
Husband</c:v>
                </c:pt>
              </c:strCache>
            </c:strRef>
          </c:tx>
          <c:spPr>
            <a:ln w="28575">
              <a:solidFill>
                <a:schemeClr val="accent5">
                  <a:lumMod val="75000"/>
                </a:schemeClr>
              </a:solidFill>
            </a:ln>
          </c:spPr>
          <c:marker>
            <c:spPr>
              <a:solidFill>
                <a:schemeClr val="accent1"/>
              </a:solidFill>
              <a:ln>
                <a:solidFill>
                  <a:schemeClr val="accent5">
                    <a:lumMod val="75000"/>
                  </a:schemeClr>
                </a:solidFill>
              </a:ln>
            </c:spPr>
          </c:marker>
          <c:cat>
            <c:strRef>
              <c:f>'16'!$O$19:$O$28</c:f>
              <c:strCache>
                <c:ptCount val="9"/>
                <c:pt idx="0">
                  <c:v>-20</c:v>
                </c:pt>
                <c:pt idx="1">
                  <c:v>20 - 24</c:v>
                </c:pt>
                <c:pt idx="2">
                  <c:v>25 - 29</c:v>
                </c:pt>
                <c:pt idx="3">
                  <c:v>30 - 34</c:v>
                </c:pt>
                <c:pt idx="4">
                  <c:v>35 - 39</c:v>
                </c:pt>
                <c:pt idx="5">
                  <c:v>40 - 44</c:v>
                </c:pt>
                <c:pt idx="6">
                  <c:v>45 - 49</c:v>
                </c:pt>
                <c:pt idx="7">
                  <c:v>50 +</c:v>
                </c:pt>
                <c:pt idx="8">
                  <c:v>غير مبين
Not stated</c:v>
                </c:pt>
              </c:strCache>
            </c:strRef>
          </c:cat>
          <c:val>
            <c:numRef>
              <c:f>'16'!$P$19:$P$28</c:f>
              <c:numCache>
                <c:formatCode>0</c:formatCode>
                <c:ptCount val="10"/>
                <c:pt idx="0">
                  <c:v>1</c:v>
                </c:pt>
                <c:pt idx="1">
                  <c:v>30</c:v>
                </c:pt>
                <c:pt idx="2">
                  <c:v>74</c:v>
                </c:pt>
                <c:pt idx="3">
                  <c:v>51</c:v>
                </c:pt>
                <c:pt idx="4">
                  <c:v>44</c:v>
                </c:pt>
                <c:pt idx="5">
                  <c:v>43</c:v>
                </c:pt>
                <c:pt idx="6">
                  <c:v>21</c:v>
                </c:pt>
                <c:pt idx="7">
                  <c:v>34</c:v>
                </c:pt>
              </c:numCache>
            </c:numRef>
          </c:val>
          <c:smooth val="0"/>
        </c:ser>
        <c:ser>
          <c:idx val="1"/>
          <c:order val="1"/>
          <c:tx>
            <c:strRef>
              <c:f>'16'!$Q$18</c:f>
              <c:strCache>
                <c:ptCount val="1"/>
                <c:pt idx="0">
                  <c:v> الزوجة
Wife</c:v>
                </c:pt>
              </c:strCache>
            </c:strRef>
          </c:tx>
          <c:cat>
            <c:strRef>
              <c:f>'16'!$O$19:$O$28</c:f>
              <c:strCache>
                <c:ptCount val="9"/>
                <c:pt idx="0">
                  <c:v>-20</c:v>
                </c:pt>
                <c:pt idx="1">
                  <c:v>20 - 24</c:v>
                </c:pt>
                <c:pt idx="2">
                  <c:v>25 - 29</c:v>
                </c:pt>
                <c:pt idx="3">
                  <c:v>30 - 34</c:v>
                </c:pt>
                <c:pt idx="4">
                  <c:v>35 - 39</c:v>
                </c:pt>
                <c:pt idx="5">
                  <c:v>40 - 44</c:v>
                </c:pt>
                <c:pt idx="6">
                  <c:v>45 - 49</c:v>
                </c:pt>
                <c:pt idx="7">
                  <c:v>50 +</c:v>
                </c:pt>
                <c:pt idx="8">
                  <c:v>غير مبين
Not stated</c:v>
                </c:pt>
              </c:strCache>
            </c:strRef>
          </c:cat>
          <c:val>
            <c:numRef>
              <c:f>'16'!$Q$19:$Q$28</c:f>
              <c:numCache>
                <c:formatCode>0</c:formatCode>
                <c:ptCount val="10"/>
                <c:pt idx="0">
                  <c:v>13</c:v>
                </c:pt>
                <c:pt idx="1">
                  <c:v>56</c:v>
                </c:pt>
                <c:pt idx="2">
                  <c:v>63</c:v>
                </c:pt>
                <c:pt idx="3">
                  <c:v>53</c:v>
                </c:pt>
                <c:pt idx="4">
                  <c:v>44</c:v>
                </c:pt>
                <c:pt idx="5">
                  <c:v>26</c:v>
                </c:pt>
                <c:pt idx="6">
                  <c:v>14</c:v>
                </c:pt>
                <c:pt idx="7">
                  <c:v>16</c:v>
                </c:pt>
                <c:pt idx="8">
                  <c:v>13</c:v>
                </c:pt>
              </c:numCache>
            </c:numRef>
          </c:val>
          <c:smooth val="0"/>
        </c:ser>
        <c:dLbls>
          <c:showLegendKey val="0"/>
          <c:showVal val="0"/>
          <c:showCatName val="0"/>
          <c:showSerName val="0"/>
          <c:showPercent val="0"/>
          <c:showBubbleSize val="0"/>
        </c:dLbls>
        <c:marker val="1"/>
        <c:smooth val="0"/>
        <c:axId val="136189824"/>
        <c:axId val="136216576"/>
      </c:lineChart>
      <c:catAx>
        <c:axId val="136189824"/>
        <c:scaling>
          <c:orientation val="minMax"/>
        </c:scaling>
        <c:delete val="0"/>
        <c:axPos val="b"/>
        <c:title>
          <c:tx>
            <c:rich>
              <a:bodyPr/>
              <a:lstStyle/>
              <a:p>
                <a:pPr>
                  <a:defRPr/>
                </a:pPr>
                <a:r>
                  <a:rPr lang="ar-QA"/>
                  <a:t>فئات العمر</a:t>
                </a:r>
                <a:endParaRPr lang="en-US"/>
              </a:p>
              <a:p>
                <a:pPr>
                  <a:defRPr/>
                </a:pPr>
                <a:r>
                  <a:rPr lang="en-US"/>
                  <a:t>Age Groups</a:t>
                </a:r>
              </a:p>
            </c:rich>
          </c:tx>
          <c:layout>
            <c:manualLayout>
              <c:xMode val="edge"/>
              <c:yMode val="edge"/>
              <c:x val="0.45499766135653591"/>
              <c:y val="0.86153846153846159"/>
            </c:manualLayout>
          </c:layout>
          <c:overlay val="0"/>
        </c:title>
        <c:majorTickMark val="out"/>
        <c:minorTickMark val="none"/>
        <c:tickLblPos val="nextTo"/>
        <c:txPr>
          <a:bodyPr/>
          <a:lstStyle/>
          <a:p>
            <a:pPr rtl="0">
              <a:defRPr sz="800"/>
            </a:pPr>
            <a:endParaRPr lang="en-US"/>
          </a:p>
        </c:txPr>
        <c:crossAx val="136216576"/>
        <c:crosses val="autoZero"/>
        <c:auto val="1"/>
        <c:lblAlgn val="ctr"/>
        <c:lblOffset val="100"/>
        <c:noMultiLvlLbl val="0"/>
      </c:catAx>
      <c:valAx>
        <c:axId val="136216576"/>
        <c:scaling>
          <c:orientation val="minMax"/>
        </c:scaling>
        <c:delete val="0"/>
        <c:axPos val="l"/>
        <c:majorGridlines>
          <c:spPr>
            <a:ln>
              <a:solidFill>
                <a:schemeClr val="bg1">
                  <a:lumMod val="75000"/>
                </a:schemeClr>
              </a:solidFill>
            </a:ln>
          </c:spPr>
        </c:majorGridlines>
        <c:title>
          <c:tx>
            <c:rich>
              <a:bodyPr rot="0" vert="horz"/>
              <a:lstStyle/>
              <a:p>
                <a:pPr>
                  <a:defRPr/>
                </a:pPr>
                <a:r>
                  <a:rPr lang="ar-QA"/>
                  <a:t>عدد</a:t>
                </a:r>
              </a:p>
              <a:p>
                <a:pPr>
                  <a:defRPr/>
                </a:pPr>
                <a:r>
                  <a:rPr lang="en-US" sz="800"/>
                  <a:t>No</a:t>
                </a:r>
                <a:r>
                  <a:rPr lang="en-US" sz="900"/>
                  <a:t>.</a:t>
                </a:r>
                <a:endParaRPr lang="ar-QA" sz="900"/>
              </a:p>
            </c:rich>
          </c:tx>
          <c:layout>
            <c:manualLayout>
              <c:xMode val="edge"/>
              <c:yMode val="edge"/>
              <c:x val="2.5157232704402517E-2"/>
              <c:y val="0.14204545563359713"/>
            </c:manualLayout>
          </c:layout>
          <c:overlay val="0"/>
        </c:title>
        <c:numFmt formatCode="0" sourceLinked="1"/>
        <c:majorTickMark val="out"/>
        <c:minorTickMark val="none"/>
        <c:tickLblPos val="nextTo"/>
        <c:txPr>
          <a:bodyPr/>
          <a:lstStyle/>
          <a:p>
            <a:pPr>
              <a:defRPr sz="800"/>
            </a:pPr>
            <a:endParaRPr lang="en-US"/>
          </a:p>
        </c:txPr>
        <c:crossAx val="136189824"/>
        <c:crosses val="autoZero"/>
        <c:crossBetween val="between"/>
      </c:valAx>
    </c:plotArea>
    <c:legend>
      <c:legendPos val="r"/>
      <c:layout>
        <c:manualLayout>
          <c:xMode val="edge"/>
          <c:yMode val="edge"/>
          <c:x val="0.66792446777486147"/>
          <c:y val="0.21476304579339722"/>
          <c:w val="0.28884340740208453"/>
          <c:h val="8.6353199960619367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horizontalDpi="-1" verticalDpi="-1"/>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205710988254"/>
          <c:y val="6.7365940571297189E-2"/>
          <c:w val="0.79344018167941777"/>
          <c:h val="0.81660631837078757"/>
        </c:manualLayout>
      </c:layout>
      <c:pieChart>
        <c:varyColors val="1"/>
        <c:ser>
          <c:idx val="0"/>
          <c:order val="0"/>
          <c:dPt>
            <c:idx val="0"/>
            <c:bubble3D val="0"/>
            <c:spPr>
              <a:solidFill>
                <a:schemeClr val="tx2"/>
              </a:solidFill>
            </c:spPr>
          </c:dPt>
          <c:dPt>
            <c:idx val="4"/>
            <c:bubble3D val="0"/>
            <c:spPr>
              <a:solidFill>
                <a:schemeClr val="tx2">
                  <a:lumMod val="60000"/>
                  <a:lumOff val="40000"/>
                </a:schemeClr>
              </a:solidFill>
            </c:spPr>
          </c:dPt>
          <c:dPt>
            <c:idx val="6"/>
            <c:bubble3D val="0"/>
            <c:spPr>
              <a:solidFill>
                <a:schemeClr val="accent4">
                  <a:lumMod val="40000"/>
                  <a:lumOff val="60000"/>
                </a:schemeClr>
              </a:solidFill>
            </c:spPr>
          </c:dPt>
          <c:dPt>
            <c:idx val="7"/>
            <c:bubble3D val="0"/>
            <c:spPr>
              <a:solidFill>
                <a:schemeClr val="accent2">
                  <a:lumMod val="60000"/>
                  <a:lumOff val="40000"/>
                </a:schemeClr>
              </a:solidFill>
            </c:spPr>
          </c:dPt>
          <c:dPt>
            <c:idx val="8"/>
            <c:bubble3D val="0"/>
            <c:spPr>
              <a:solidFill>
                <a:schemeClr val="accent3">
                  <a:lumMod val="60000"/>
                  <a:lumOff val="40000"/>
                </a:schemeClr>
              </a:solidFill>
            </c:spPr>
          </c:dPt>
          <c:dPt>
            <c:idx val="9"/>
            <c:bubble3D val="0"/>
            <c:spPr>
              <a:solidFill>
                <a:schemeClr val="accent6">
                  <a:lumMod val="50000"/>
                </a:schemeClr>
              </a:solidFill>
            </c:spPr>
          </c:dPt>
          <c:dPt>
            <c:idx val="10"/>
            <c:bubble3D val="0"/>
            <c:spPr>
              <a:solidFill>
                <a:srgbClr val="00B050"/>
              </a:solidFill>
            </c:spPr>
          </c:dPt>
          <c:dLbls>
            <c:dLbl>
              <c:idx val="0"/>
              <c:numFmt formatCode="0.0%" sourceLinked="0"/>
              <c:spPr/>
              <c:txPr>
                <a:bodyPr/>
                <a:lstStyle/>
                <a:p>
                  <a:pPr rtl="0">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dLbl>
            <c:numFmt formatCode="0.0%" sourceLinked="0"/>
            <c:txPr>
              <a:bodyPr/>
              <a:lstStyle/>
              <a:p>
                <a:pPr rtl="0">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'17'!$A$12:$A$22</c:f>
              <c:strCache>
                <c:ptCount val="11"/>
                <c:pt idx="0">
                  <c:v>قبل الدخول</c:v>
                </c:pt>
                <c:pt idx="1">
                  <c:v>-1</c:v>
                </c:pt>
                <c:pt idx="2">
                  <c:v>1</c:v>
                </c:pt>
                <c:pt idx="3">
                  <c:v>2</c:v>
                </c:pt>
                <c:pt idx="4">
                  <c:v>3</c:v>
                </c:pt>
                <c:pt idx="5">
                  <c:v>4</c:v>
                </c:pt>
                <c:pt idx="6">
                  <c:v> 5 - 9</c:v>
                </c:pt>
                <c:pt idx="7">
                  <c:v> 10 - 14</c:v>
                </c:pt>
                <c:pt idx="8">
                  <c:v> 15 - 19</c:v>
                </c:pt>
                <c:pt idx="9">
                  <c:v> 20 - 24</c:v>
                </c:pt>
                <c:pt idx="10">
                  <c:v>25 +</c:v>
                </c:pt>
              </c:strCache>
            </c:strRef>
          </c:cat>
          <c:val>
            <c:numRef>
              <c:f>'17'!$L$12:$L$22</c:f>
              <c:numCache>
                <c:formatCode>#,##0.0</c:formatCode>
                <c:ptCount val="11"/>
                <c:pt idx="0">
                  <c:v>18.5</c:v>
                </c:pt>
                <c:pt idx="1">
                  <c:v>20</c:v>
                </c:pt>
                <c:pt idx="2">
                  <c:v>13</c:v>
                </c:pt>
                <c:pt idx="3">
                  <c:v>9.5</c:v>
                </c:pt>
                <c:pt idx="4">
                  <c:v>6.5</c:v>
                </c:pt>
                <c:pt idx="5">
                  <c:v>5.5</c:v>
                </c:pt>
                <c:pt idx="6">
                  <c:v>10</c:v>
                </c:pt>
                <c:pt idx="7">
                  <c:v>5.5</c:v>
                </c:pt>
                <c:pt idx="8">
                  <c:v>5.5</c:v>
                </c:pt>
                <c:pt idx="9">
                  <c:v>2</c:v>
                </c:pt>
                <c:pt idx="10">
                  <c:v>4</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7.xml"/><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10.xml"/><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12.xml"/><Relationship Id="rId1" Type="http://schemas.openxmlformats.org/officeDocument/2006/relationships/chart" Target="../charts/chart11.xml"/></Relationships>
</file>

<file path=xl/drawings/_rels/drawing2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3.xml"/></Relationships>
</file>

<file path=xl/drawings/_rels/drawing2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4.xml"/></Relationships>
</file>

<file path=xl/drawings/_rels/drawing2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5.xml"/></Relationships>
</file>

<file path=xl/drawings/_rels/drawing2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6.xml"/></Relationships>
</file>

<file path=xl/drawings/_rels/drawing2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7.xml"/></Relationships>
</file>

<file path=xl/drawings/_rels/drawing26.xml.rels><?xml version="1.0" encoding="UTF-8" standalone="yes"?>
<Relationships xmlns="http://schemas.openxmlformats.org/package/2006/relationships"><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1" Type="http://schemas.openxmlformats.org/officeDocument/2006/relationships/image" Target="../media/image3.png"/></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403412</xdr:colOff>
      <xdr:row>8</xdr:row>
      <xdr:rowOff>152130</xdr:rowOff>
    </xdr:from>
    <xdr:to>
      <xdr:col>6</xdr:col>
      <xdr:colOff>392202</xdr:colOff>
      <xdr:row>21</xdr:row>
      <xdr:rowOff>67235</xdr:rowOff>
    </xdr:to>
    <xdr:pic>
      <xdr:nvPicPr>
        <xdr:cNvPr id="2" name="Picture 5" descr="ORNA430.WM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9743988582" y="608346"/>
          <a:ext cx="1954575" cy="355226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156883</xdr:colOff>
      <xdr:row>10</xdr:row>
      <xdr:rowOff>160382</xdr:rowOff>
    </xdr:from>
    <xdr:to>
      <xdr:col>6</xdr:col>
      <xdr:colOff>42900</xdr:colOff>
      <xdr:row>19</xdr:row>
      <xdr:rowOff>137970</xdr:rowOff>
    </xdr:to>
    <xdr:sp macro="" textlink="">
      <xdr:nvSpPr>
        <xdr:cNvPr id="3" name="Text Box 3"/>
        <xdr:cNvSpPr txBox="1">
          <a:spLocks noChangeArrowheads="1"/>
        </xdr:cNvSpPr>
      </xdr:nvSpPr>
      <xdr:spPr bwMode="auto">
        <a:xfrm>
          <a:off x="11134039162" y="1827257"/>
          <a:ext cx="3279299" cy="1477776"/>
        </a:xfrm>
        <a:prstGeom prst="rect">
          <a:avLst/>
        </a:prstGeom>
        <a:noFill/>
        <a:ln w="9525">
          <a:noFill/>
          <a:miter lim="800000"/>
          <a:headEnd/>
          <a:tailEnd/>
        </a:ln>
      </xdr:spPr>
      <xdr:txBody>
        <a:bodyPr vertOverflow="clip" wrap="square" lIns="246888" tIns="155448" rIns="246888" bIns="0" anchor="t" upright="1"/>
        <a:lstStyle/>
        <a:p>
          <a:pPr algn="ctr" rtl="1">
            <a:defRPr sz="1000"/>
          </a:pPr>
          <a:r>
            <a:rPr lang="ar-QA" sz="1400" b="1" i="0" strike="noStrike">
              <a:solidFill>
                <a:sysClr val="windowText" lastClr="000000"/>
              </a:solidFill>
              <a:latin typeface="Sakkal Majalla" panose="02000000000000000000" pitchFamily="2" charset="-78"/>
              <a:cs typeface="Sakkal Majalla" panose="02000000000000000000" pitchFamily="2" charset="-78"/>
            </a:rPr>
            <a:t>النشرة الربعية</a:t>
          </a:r>
        </a:p>
        <a:p>
          <a:pPr algn="ctr" rtl="1">
            <a:defRPr sz="1000"/>
          </a:pPr>
          <a:r>
            <a:rPr lang="ar-QA" sz="1800" b="1" i="0" strike="noStrike">
              <a:solidFill>
                <a:sysClr val="windowText" lastClr="000000"/>
              </a:solidFill>
              <a:latin typeface="Sakkal Majalla" panose="02000000000000000000" pitchFamily="2" charset="-78"/>
              <a:cs typeface="Sakkal Majalla" panose="02000000000000000000" pitchFamily="2" charset="-78"/>
            </a:rPr>
            <a:t>للإحصاءات السكانية</a:t>
          </a:r>
        </a:p>
        <a:p>
          <a:pPr algn="ctr" rtl="1">
            <a:defRPr sz="1000"/>
          </a:pPr>
          <a:r>
            <a:rPr lang="en-US" sz="1050">
              <a:effectLst/>
              <a:latin typeface="Arial" panose="020B0604020202020204" pitchFamily="34" charset="0"/>
              <a:cs typeface="Arial" panose="020B0604020202020204" pitchFamily="34" charset="0"/>
            </a:rPr>
            <a:t>QUARTERLY</a:t>
          </a:r>
          <a:r>
            <a:rPr lang="en-US" sz="1050" b="0" i="0" strike="noStrike" baseline="0">
              <a:solidFill>
                <a:sysClr val="windowText" lastClr="000000"/>
              </a:solidFill>
              <a:latin typeface="Arial" panose="020B0604020202020204" pitchFamily="34" charset="0"/>
              <a:cs typeface="Arial" panose="020B0604020202020204" pitchFamily="34" charset="0"/>
            </a:rPr>
            <a:t> </a:t>
          </a:r>
          <a:r>
            <a:rPr lang="en-US" sz="1050" b="0" i="0" strike="noStrike">
              <a:solidFill>
                <a:sysClr val="windowText" lastClr="000000"/>
              </a:solidFill>
              <a:latin typeface="Arial" panose="020B0604020202020204" pitchFamily="34" charset="0"/>
              <a:cs typeface="Arial" panose="020B0604020202020204" pitchFamily="34" charset="0"/>
            </a:rPr>
            <a:t>BULLETIN</a:t>
          </a:r>
          <a:r>
            <a:rPr lang="en-US" sz="1050" b="0" i="0" strike="noStrike" baseline="0">
              <a:solidFill>
                <a:sysClr val="windowText" lastClr="000000"/>
              </a:solidFill>
              <a:latin typeface="Arial" panose="020B0604020202020204" pitchFamily="34" charset="0"/>
              <a:cs typeface="Arial" panose="020B0604020202020204" pitchFamily="34" charset="0"/>
            </a:rPr>
            <a:t> </a:t>
          </a:r>
          <a:endParaRPr lang="ar-QA" sz="1050" b="0" i="0" strike="noStrike" baseline="0">
            <a:solidFill>
              <a:sysClr val="windowText" lastClr="000000"/>
            </a:solidFill>
            <a:latin typeface="Arial" panose="020B0604020202020204" pitchFamily="34" charset="0"/>
            <a:cs typeface="Arial" panose="020B0604020202020204" pitchFamily="34" charset="0"/>
          </a:endParaRPr>
        </a:p>
        <a:p>
          <a:pPr algn="ctr" rtl="0">
            <a:defRPr sz="1000"/>
          </a:pPr>
          <a:r>
            <a:rPr lang="en-US" sz="1400" b="1" i="0" strike="noStrike">
              <a:solidFill>
                <a:sysClr val="windowText" lastClr="000000"/>
              </a:solidFill>
              <a:latin typeface="Arial"/>
              <a:cs typeface="Arial"/>
            </a:rPr>
            <a:t>POPULATION</a:t>
          </a:r>
          <a:r>
            <a:rPr lang="en-US" sz="1400" b="1" i="0" strike="noStrike" baseline="0">
              <a:solidFill>
                <a:sysClr val="windowText" lastClr="000000"/>
              </a:solidFill>
              <a:latin typeface="Arial"/>
              <a:cs typeface="Arial"/>
            </a:rPr>
            <a:t> STATISTICS</a:t>
          </a:r>
          <a:endParaRPr lang="ar-QA" sz="1400" b="1" i="0" strike="noStrike" baseline="0">
            <a:solidFill>
              <a:sysClr val="windowText" lastClr="000000"/>
            </a:solidFill>
            <a:latin typeface="Arial"/>
            <a:cs typeface="Arial"/>
          </a:endParaRPr>
        </a:p>
      </xdr:txBody>
    </xdr:sp>
    <xdr:clientData/>
  </xdr:twoCellAnchor>
  <xdr:twoCellAnchor editAs="oneCell">
    <xdr:from>
      <xdr:col>2</xdr:col>
      <xdr:colOff>123206</xdr:colOff>
      <xdr:row>1</xdr:row>
      <xdr:rowOff>47626</xdr:rowOff>
    </xdr:from>
    <xdr:to>
      <xdr:col>4</xdr:col>
      <xdr:colOff>673894</xdr:colOff>
      <xdr:row>8</xdr:row>
      <xdr:rowOff>28781</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34765481" y="214314"/>
          <a:ext cx="1908000" cy="114796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257174</xdr:colOff>
      <xdr:row>21</xdr:row>
      <xdr:rowOff>28575</xdr:rowOff>
    </xdr:from>
    <xdr:to>
      <xdr:col>10</xdr:col>
      <xdr:colOff>1476375</xdr:colOff>
      <xdr:row>41</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781050</xdr:colOff>
      <xdr:row>2</xdr:row>
      <xdr:rowOff>76200</xdr:rowOff>
    </xdr:from>
    <xdr:to>
      <xdr:col>10</xdr:col>
      <xdr:colOff>1465050</xdr:colOff>
      <xdr:row>5</xdr:row>
      <xdr:rowOff>17250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0909950" y="628650"/>
          <a:ext cx="684000" cy="684000"/>
        </a:xfrm>
        <a:prstGeom prst="rect">
          <a:avLst/>
        </a:prstGeom>
      </xdr:spPr>
    </xdr:pic>
    <xdr:clientData/>
  </xdr:twoCellAnchor>
  <xdr:twoCellAnchor>
    <xdr:from>
      <xdr:col>3</xdr:col>
      <xdr:colOff>190500</xdr:colOff>
      <xdr:row>40</xdr:row>
      <xdr:rowOff>152400</xdr:rowOff>
    </xdr:from>
    <xdr:to>
      <xdr:col>7</xdr:col>
      <xdr:colOff>438150</xdr:colOff>
      <xdr:row>41</xdr:row>
      <xdr:rowOff>276225</xdr:rowOff>
    </xdr:to>
    <xdr:sp macro="" textlink="">
      <xdr:nvSpPr>
        <xdr:cNvPr id="4" name="TextBox 3"/>
        <xdr:cNvSpPr txBox="1"/>
      </xdr:nvSpPr>
      <xdr:spPr>
        <a:xfrm>
          <a:off x="11383346550" y="9563100"/>
          <a:ext cx="2038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(5)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10</xdr:col>
      <xdr:colOff>628650</xdr:colOff>
      <xdr:row>21</xdr:row>
      <xdr:rowOff>38100</xdr:rowOff>
    </xdr:from>
    <xdr:to>
      <xdr:col>10</xdr:col>
      <xdr:colOff>1312650</xdr:colOff>
      <xdr:row>23</xdr:row>
      <xdr:rowOff>207750</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1062350" y="5715000"/>
          <a:ext cx="684000" cy="684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1371600</xdr:colOff>
      <xdr:row>2</xdr:row>
      <xdr:rowOff>38100</xdr:rowOff>
    </xdr:from>
    <xdr:to>
      <xdr:col>5</xdr:col>
      <xdr:colOff>2055600</xdr:colOff>
      <xdr:row>4</xdr:row>
      <xdr:rowOff>207750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87977500" y="590550"/>
          <a:ext cx="684000" cy="684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17</xdr:row>
      <xdr:rowOff>123825</xdr:rowOff>
    </xdr:from>
    <xdr:to>
      <xdr:col>6</xdr:col>
      <xdr:colOff>1438275</xdr:colOff>
      <xdr:row>43</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657225</xdr:colOff>
      <xdr:row>2</xdr:row>
      <xdr:rowOff>19050</xdr:rowOff>
    </xdr:from>
    <xdr:to>
      <xdr:col>6</xdr:col>
      <xdr:colOff>1341225</xdr:colOff>
      <xdr:row>4</xdr:row>
      <xdr:rowOff>188700</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7606025" y="571500"/>
          <a:ext cx="684000" cy="684000"/>
        </a:xfrm>
        <a:prstGeom prst="rect">
          <a:avLst/>
        </a:prstGeom>
      </xdr:spPr>
    </xdr:pic>
    <xdr:clientData/>
  </xdr:twoCellAnchor>
  <xdr:twoCellAnchor>
    <xdr:from>
      <xdr:col>2</xdr:col>
      <xdr:colOff>504825</xdr:colOff>
      <xdr:row>42</xdr:row>
      <xdr:rowOff>85725</xdr:rowOff>
    </xdr:from>
    <xdr:to>
      <xdr:col>4</xdr:col>
      <xdr:colOff>590550</xdr:colOff>
      <xdr:row>43</xdr:row>
      <xdr:rowOff>209550</xdr:rowOff>
    </xdr:to>
    <xdr:sp macro="" textlink="">
      <xdr:nvSpPr>
        <xdr:cNvPr id="5" name="TextBox 4"/>
        <xdr:cNvSpPr txBox="1"/>
      </xdr:nvSpPr>
      <xdr:spPr>
        <a:xfrm>
          <a:off x="11390309325" y="9963150"/>
          <a:ext cx="2038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(6)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6</xdr:col>
      <xdr:colOff>571500</xdr:colOff>
      <xdr:row>17</xdr:row>
      <xdr:rowOff>180975</xdr:rowOff>
    </xdr:from>
    <xdr:to>
      <xdr:col>6</xdr:col>
      <xdr:colOff>1255500</xdr:colOff>
      <xdr:row>20</xdr:row>
      <xdr:rowOff>55350</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7691750" y="5686425"/>
          <a:ext cx="684000" cy="684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247650</xdr:colOff>
      <xdr:row>2</xdr:row>
      <xdr:rowOff>85725</xdr:rowOff>
    </xdr:from>
    <xdr:to>
      <xdr:col>11</xdr:col>
      <xdr:colOff>931650</xdr:colOff>
      <xdr:row>5</xdr:row>
      <xdr:rowOff>26775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28195625" y="638175"/>
          <a:ext cx="684000" cy="684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oneCellAnchor>
    <xdr:from>
      <xdr:col>94</xdr:col>
      <xdr:colOff>123825</xdr:colOff>
      <xdr:row>2</xdr:row>
      <xdr:rowOff>0</xdr:rowOff>
    </xdr:from>
    <xdr:ext cx="99240975" cy="904875"/>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1019200" y="0"/>
          <a:ext cx="99240975" cy="904875"/>
        </a:xfrm>
        <a:prstGeom prst="rect">
          <a:avLst/>
        </a:prstGeom>
        <a:noFill/>
        <a:ln w="9525">
          <a:noFill/>
          <a:miter lim="800000"/>
          <a:headEnd/>
          <a:tailEnd/>
        </a:ln>
      </xdr:spPr>
    </xdr:pic>
    <xdr:clientData/>
  </xdr:oneCellAnchor>
  <xdr:oneCellAnchor>
    <xdr:from>
      <xdr:col>94</xdr:col>
      <xdr:colOff>123825</xdr:colOff>
      <xdr:row>21</xdr:row>
      <xdr:rowOff>0</xdr:rowOff>
    </xdr:from>
    <xdr:ext cx="101725095" cy="880110"/>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28535080" y="3810000"/>
          <a:ext cx="101725095" cy="880110"/>
        </a:xfrm>
        <a:prstGeom prst="rect">
          <a:avLst/>
        </a:prstGeom>
        <a:noFill/>
        <a:ln w="9525">
          <a:noFill/>
          <a:miter lim="800000"/>
          <a:headEnd/>
          <a:tailEnd/>
        </a:ln>
      </xdr:spPr>
    </xdr:pic>
    <xdr:clientData/>
  </xdr:oneCellAnchor>
  <xdr:twoCellAnchor editAs="oneCell">
    <xdr:from>
      <xdr:col>13</xdr:col>
      <xdr:colOff>133350</xdr:colOff>
      <xdr:row>1</xdr:row>
      <xdr:rowOff>123825</xdr:rowOff>
    </xdr:from>
    <xdr:to>
      <xdr:col>13</xdr:col>
      <xdr:colOff>817350</xdr:colOff>
      <xdr:row>4</xdr:row>
      <xdr:rowOff>226800</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2795900" y="514350"/>
          <a:ext cx="684000" cy="684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oneCellAnchor>
    <xdr:from>
      <xdr:col>94</xdr:col>
      <xdr:colOff>123825</xdr:colOff>
      <xdr:row>2</xdr:row>
      <xdr:rowOff>0</xdr:rowOff>
    </xdr:from>
    <xdr:ext cx="99240975" cy="904875"/>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1019200" y="381000"/>
          <a:ext cx="99240975" cy="904875"/>
        </a:xfrm>
        <a:prstGeom prst="rect">
          <a:avLst/>
        </a:prstGeom>
        <a:noFill/>
        <a:ln w="9525">
          <a:noFill/>
          <a:miter lim="800000"/>
          <a:headEnd/>
          <a:tailEnd/>
        </a:ln>
      </xdr:spPr>
    </xdr:pic>
    <xdr:clientData/>
  </xdr:oneCellAnchor>
  <xdr:oneCellAnchor>
    <xdr:from>
      <xdr:col>94</xdr:col>
      <xdr:colOff>123825</xdr:colOff>
      <xdr:row>2</xdr:row>
      <xdr:rowOff>0</xdr:rowOff>
    </xdr:from>
    <xdr:ext cx="101725095" cy="880110"/>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28535080" y="381000"/>
          <a:ext cx="101725095" cy="880110"/>
        </a:xfrm>
        <a:prstGeom prst="rect">
          <a:avLst/>
        </a:prstGeom>
        <a:noFill/>
        <a:ln w="9525">
          <a:noFill/>
          <a:miter lim="800000"/>
          <a:headEnd/>
          <a:tailEnd/>
        </a:ln>
      </xdr:spPr>
    </xdr:pic>
    <xdr:clientData/>
  </xdr:oneCellAnchor>
  <xdr:twoCellAnchor editAs="oneCell">
    <xdr:from>
      <xdr:col>13</xdr:col>
      <xdr:colOff>152400</xdr:colOff>
      <xdr:row>1</xdr:row>
      <xdr:rowOff>142875</xdr:rowOff>
    </xdr:from>
    <xdr:to>
      <xdr:col>13</xdr:col>
      <xdr:colOff>836400</xdr:colOff>
      <xdr:row>4</xdr:row>
      <xdr:rowOff>169650</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2776850" y="533400"/>
          <a:ext cx="684000" cy="684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93</xdr:col>
      <xdr:colOff>123825</xdr:colOff>
      <xdr:row>2</xdr:row>
      <xdr:rowOff>0</xdr:rowOff>
    </xdr:from>
    <xdr:to>
      <xdr:col>256</xdr:col>
      <xdr:colOff>0</xdr:colOff>
      <xdr:row>6</xdr:row>
      <xdr:rowOff>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1628800" y="0"/>
          <a:ext cx="99240975" cy="904875"/>
        </a:xfrm>
        <a:prstGeom prst="rect">
          <a:avLst/>
        </a:prstGeom>
        <a:noFill/>
        <a:ln w="9525">
          <a:noFill/>
          <a:miter lim="800000"/>
          <a:headEnd/>
          <a:tailEnd/>
        </a:ln>
      </xdr:spPr>
    </xdr:pic>
    <xdr:clientData/>
  </xdr:twoCellAnchor>
  <xdr:twoCellAnchor>
    <xdr:from>
      <xdr:col>0</xdr:col>
      <xdr:colOff>85724</xdr:colOff>
      <xdr:row>21</xdr:row>
      <xdr:rowOff>133350</xdr:rowOff>
    </xdr:from>
    <xdr:to>
      <xdr:col>6</xdr:col>
      <xdr:colOff>1600201</xdr:colOff>
      <xdr:row>47</xdr:row>
      <xdr:rowOff>152399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981075</xdr:colOff>
      <xdr:row>2</xdr:row>
      <xdr:rowOff>57150</xdr:rowOff>
    </xdr:from>
    <xdr:to>
      <xdr:col>6</xdr:col>
      <xdr:colOff>1665075</xdr:colOff>
      <xdr:row>4</xdr:row>
      <xdr:rowOff>226800</xdr:rowOff>
    </xdr:to>
    <xdr:pic>
      <xdr:nvPicPr>
        <xdr:cNvPr id="7" name="Pictur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387625075" y="609600"/>
          <a:ext cx="684000" cy="684000"/>
        </a:xfrm>
        <a:prstGeom prst="rect">
          <a:avLst/>
        </a:prstGeom>
      </xdr:spPr>
    </xdr:pic>
    <xdr:clientData/>
  </xdr:twoCellAnchor>
  <xdr:twoCellAnchor>
    <xdr:from>
      <xdr:col>2</xdr:col>
      <xdr:colOff>581025</xdr:colOff>
      <xdr:row>47</xdr:row>
      <xdr:rowOff>66675</xdr:rowOff>
    </xdr:from>
    <xdr:to>
      <xdr:col>4</xdr:col>
      <xdr:colOff>733425</xdr:colOff>
      <xdr:row>49</xdr:row>
      <xdr:rowOff>28575</xdr:rowOff>
    </xdr:to>
    <xdr:sp macro="" textlink="">
      <xdr:nvSpPr>
        <xdr:cNvPr id="5" name="TextBox 4"/>
        <xdr:cNvSpPr txBox="1"/>
      </xdr:nvSpPr>
      <xdr:spPr>
        <a:xfrm>
          <a:off x="11390404575" y="9906000"/>
          <a:ext cx="2038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(7)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6</xdr:col>
      <xdr:colOff>771525</xdr:colOff>
      <xdr:row>21</xdr:row>
      <xdr:rowOff>76200</xdr:rowOff>
    </xdr:from>
    <xdr:to>
      <xdr:col>6</xdr:col>
      <xdr:colOff>1455525</xdr:colOff>
      <xdr:row>23</xdr:row>
      <xdr:rowOff>112500</xdr:rowOff>
    </xdr:to>
    <xdr:pic>
      <xdr:nvPicPr>
        <xdr:cNvPr id="9" name="Picture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83668650" y="5638800"/>
          <a:ext cx="684000" cy="6840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323850</xdr:colOff>
      <xdr:row>20</xdr:row>
      <xdr:rowOff>152401</xdr:rowOff>
    </xdr:from>
    <xdr:to>
      <xdr:col>11</xdr:col>
      <xdr:colOff>1295400</xdr:colOff>
      <xdr:row>44</xdr:row>
      <xdr:rowOff>106651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762000</xdr:colOff>
      <xdr:row>1</xdr:row>
      <xdr:rowOff>133350</xdr:rowOff>
    </xdr:from>
    <xdr:to>
      <xdr:col>11</xdr:col>
      <xdr:colOff>1446000</xdr:colOff>
      <xdr:row>4</xdr:row>
      <xdr:rowOff>141075</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0890900" y="523875"/>
          <a:ext cx="684000" cy="684000"/>
        </a:xfrm>
        <a:prstGeom prst="rect">
          <a:avLst/>
        </a:prstGeom>
      </xdr:spPr>
    </xdr:pic>
    <xdr:clientData/>
  </xdr:twoCellAnchor>
  <xdr:twoCellAnchor>
    <xdr:from>
      <xdr:col>2</xdr:col>
      <xdr:colOff>419100</xdr:colOff>
      <xdr:row>43</xdr:row>
      <xdr:rowOff>76200</xdr:rowOff>
    </xdr:from>
    <xdr:to>
      <xdr:col>6</xdr:col>
      <xdr:colOff>438150</xdr:colOff>
      <xdr:row>45</xdr:row>
      <xdr:rowOff>38100</xdr:rowOff>
    </xdr:to>
    <xdr:sp macro="" textlink="">
      <xdr:nvSpPr>
        <xdr:cNvPr id="5" name="TextBox 4"/>
        <xdr:cNvSpPr txBox="1"/>
      </xdr:nvSpPr>
      <xdr:spPr>
        <a:xfrm>
          <a:off x="11383927575" y="9858375"/>
          <a:ext cx="2038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(8)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11</xdr:col>
      <xdr:colOff>800100</xdr:colOff>
      <xdr:row>20</xdr:row>
      <xdr:rowOff>95250</xdr:rowOff>
    </xdr:from>
    <xdr:to>
      <xdr:col>11</xdr:col>
      <xdr:colOff>1484100</xdr:colOff>
      <xdr:row>23</xdr:row>
      <xdr:rowOff>93450</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0852800" y="5486400"/>
          <a:ext cx="684000" cy="6840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361950</xdr:colOff>
      <xdr:row>32</xdr:row>
      <xdr:rowOff>123825</xdr:rowOff>
    </xdr:from>
    <xdr:to>
      <xdr:col>5</xdr:col>
      <xdr:colOff>304800</xdr:colOff>
      <xdr:row>48</xdr:row>
      <xdr:rowOff>142875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238125</xdr:colOff>
      <xdr:row>31</xdr:row>
      <xdr:rowOff>38101</xdr:rowOff>
    </xdr:from>
    <xdr:to>
      <xdr:col>13</xdr:col>
      <xdr:colOff>276225</xdr:colOff>
      <xdr:row>50</xdr:row>
      <xdr:rowOff>45370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466725</xdr:colOff>
      <xdr:row>1</xdr:row>
      <xdr:rowOff>114300</xdr:rowOff>
    </xdr:from>
    <xdr:to>
      <xdr:col>13</xdr:col>
      <xdr:colOff>1150725</xdr:colOff>
      <xdr:row>4</xdr:row>
      <xdr:rowOff>122025</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382710175" y="504825"/>
          <a:ext cx="684000" cy="684000"/>
        </a:xfrm>
        <a:prstGeom prst="rect">
          <a:avLst/>
        </a:prstGeom>
      </xdr:spPr>
    </xdr:pic>
    <xdr:clientData/>
  </xdr:twoCellAnchor>
  <xdr:twoCellAnchor>
    <xdr:from>
      <xdr:col>5</xdr:col>
      <xdr:colOff>190500</xdr:colOff>
      <xdr:row>50</xdr:row>
      <xdr:rowOff>0</xdr:rowOff>
    </xdr:from>
    <xdr:to>
      <xdr:col>9</xdr:col>
      <xdr:colOff>161925</xdr:colOff>
      <xdr:row>51</xdr:row>
      <xdr:rowOff>123825</xdr:rowOff>
    </xdr:to>
    <xdr:sp macro="" textlink="">
      <xdr:nvSpPr>
        <xdr:cNvPr id="7" name="TextBox 6"/>
        <xdr:cNvSpPr txBox="1"/>
      </xdr:nvSpPr>
      <xdr:spPr>
        <a:xfrm>
          <a:off x="11385842100" y="10401300"/>
          <a:ext cx="2038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(9)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13</xdr:col>
      <xdr:colOff>371475</xdr:colOff>
      <xdr:row>25</xdr:row>
      <xdr:rowOff>57150</xdr:rowOff>
    </xdr:from>
    <xdr:to>
      <xdr:col>13</xdr:col>
      <xdr:colOff>1055475</xdr:colOff>
      <xdr:row>28</xdr:row>
      <xdr:rowOff>64875</xdr:rowOff>
    </xdr:to>
    <xdr:pic>
      <xdr:nvPicPr>
        <xdr:cNvPr id="8" name="Picture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382805425" y="6162675"/>
          <a:ext cx="684000" cy="684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13</xdr:col>
      <xdr:colOff>752475</xdr:colOff>
      <xdr:row>2</xdr:row>
      <xdr:rowOff>142875</xdr:rowOff>
    </xdr:from>
    <xdr:to>
      <xdr:col>13</xdr:col>
      <xdr:colOff>756284</xdr:colOff>
      <xdr:row>5</xdr:row>
      <xdr:rowOff>33007</xdr:rowOff>
    </xdr:to>
    <xdr:pic>
      <xdr:nvPicPr>
        <xdr:cNvPr id="4" name="Picture 3"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1383304641" y="695325"/>
          <a:ext cx="3809" cy="566407"/>
        </a:xfrm>
        <a:prstGeom prst="rect">
          <a:avLst/>
        </a:prstGeom>
      </xdr:spPr>
    </xdr:pic>
    <xdr:clientData/>
  </xdr:twoCellAnchor>
  <xdr:twoCellAnchor editAs="oneCell">
    <xdr:from>
      <xdr:col>13</xdr:col>
      <xdr:colOff>523875</xdr:colOff>
      <xdr:row>1</xdr:row>
      <xdr:rowOff>133350</xdr:rowOff>
    </xdr:from>
    <xdr:to>
      <xdr:col>13</xdr:col>
      <xdr:colOff>1207875</xdr:colOff>
      <xdr:row>4</xdr:row>
      <xdr:rowOff>141075</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2700650" y="523875"/>
          <a:ext cx="684000" cy="68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466724</xdr:colOff>
      <xdr:row>19</xdr:row>
      <xdr:rowOff>295274</xdr:rowOff>
    </xdr:from>
    <xdr:to>
      <xdr:col>10</xdr:col>
      <xdr:colOff>676274</xdr:colOff>
      <xdr:row>35</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57150</xdr:colOff>
      <xdr:row>1</xdr:row>
      <xdr:rowOff>152400</xdr:rowOff>
    </xdr:from>
    <xdr:to>
      <xdr:col>10</xdr:col>
      <xdr:colOff>741150</xdr:colOff>
      <xdr:row>4</xdr:row>
      <xdr:rowOff>141075</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572676775" y="542925"/>
          <a:ext cx="684000" cy="684000"/>
        </a:xfrm>
        <a:prstGeom prst="rect">
          <a:avLst/>
        </a:prstGeom>
      </xdr:spPr>
    </xdr:pic>
    <xdr:clientData/>
  </xdr:twoCellAnchor>
  <xdr:twoCellAnchor>
    <xdr:from>
      <xdr:col>4</xdr:col>
      <xdr:colOff>361950</xdr:colOff>
      <xdr:row>35</xdr:row>
      <xdr:rowOff>76200</xdr:rowOff>
    </xdr:from>
    <xdr:to>
      <xdr:col>7</xdr:col>
      <xdr:colOff>38100</xdr:colOff>
      <xdr:row>35</xdr:row>
      <xdr:rowOff>361950</xdr:rowOff>
    </xdr:to>
    <xdr:sp macro="" textlink="">
      <xdr:nvSpPr>
        <xdr:cNvPr id="6" name="TextBox 5"/>
        <xdr:cNvSpPr txBox="1"/>
      </xdr:nvSpPr>
      <xdr:spPr>
        <a:xfrm>
          <a:off x="11575703925" y="10267950"/>
          <a:ext cx="2038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0"/>
          <a:r>
            <a:rPr lang="en-US" sz="900">
              <a:latin typeface="Arial" panose="020B0604020202020204" pitchFamily="34" charset="0"/>
              <a:cs typeface="Arial" panose="020B0604020202020204" pitchFamily="34" charset="0"/>
            </a:rPr>
            <a:t>Graph No. (1)</a:t>
          </a:r>
          <a:r>
            <a:rPr lang="ar-QA" sz="900">
              <a:latin typeface="Arial" panose="020B0604020202020204" pitchFamily="34" charset="0"/>
              <a:cs typeface="Arial" panose="020B0604020202020204" pitchFamily="34" charset="0"/>
            </a:rPr>
            <a:t> </a:t>
          </a:r>
          <a:r>
            <a:rPr lang="en-US" sz="90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p>
      </xdr:txBody>
    </xdr:sp>
    <xdr:clientData/>
  </xdr:twoCellAnchor>
  <xdr:twoCellAnchor editAs="oneCell">
    <xdr:from>
      <xdr:col>10</xdr:col>
      <xdr:colOff>95250</xdr:colOff>
      <xdr:row>19</xdr:row>
      <xdr:rowOff>228600</xdr:rowOff>
    </xdr:from>
    <xdr:to>
      <xdr:col>10</xdr:col>
      <xdr:colOff>779250</xdr:colOff>
      <xdr:row>21</xdr:row>
      <xdr:rowOff>283950</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572638675" y="5391150"/>
          <a:ext cx="684000" cy="6840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352425</xdr:colOff>
      <xdr:row>33</xdr:row>
      <xdr:rowOff>38099</xdr:rowOff>
    </xdr:from>
    <xdr:to>
      <xdr:col>5</xdr:col>
      <xdr:colOff>352425</xdr:colOff>
      <xdr:row>49</xdr:row>
      <xdr:rowOff>57149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285750</xdr:colOff>
      <xdr:row>31</xdr:row>
      <xdr:rowOff>114300</xdr:rowOff>
    </xdr:from>
    <xdr:to>
      <xdr:col>13</xdr:col>
      <xdr:colOff>323850</xdr:colOff>
      <xdr:row>50</xdr:row>
      <xdr:rowOff>121569</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409575</xdr:colOff>
      <xdr:row>1</xdr:row>
      <xdr:rowOff>142875</xdr:rowOff>
    </xdr:from>
    <xdr:to>
      <xdr:col>13</xdr:col>
      <xdr:colOff>1093575</xdr:colOff>
      <xdr:row>4</xdr:row>
      <xdr:rowOff>150600</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382767325" y="533400"/>
          <a:ext cx="684000" cy="684000"/>
        </a:xfrm>
        <a:prstGeom prst="rect">
          <a:avLst/>
        </a:prstGeom>
      </xdr:spPr>
    </xdr:pic>
    <xdr:clientData/>
  </xdr:twoCellAnchor>
  <xdr:twoCellAnchor>
    <xdr:from>
      <xdr:col>5</xdr:col>
      <xdr:colOff>352425</xdr:colOff>
      <xdr:row>51</xdr:row>
      <xdr:rowOff>66675</xdr:rowOff>
    </xdr:from>
    <xdr:to>
      <xdr:col>9</xdr:col>
      <xdr:colOff>323850</xdr:colOff>
      <xdr:row>53</xdr:row>
      <xdr:rowOff>28575</xdr:rowOff>
    </xdr:to>
    <xdr:sp macro="" textlink="">
      <xdr:nvSpPr>
        <xdr:cNvPr id="6" name="TextBox 5"/>
        <xdr:cNvSpPr txBox="1"/>
      </xdr:nvSpPr>
      <xdr:spPr>
        <a:xfrm>
          <a:off x="11385680175" y="10629900"/>
          <a:ext cx="2038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(10)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13</xdr:col>
      <xdr:colOff>438150</xdr:colOff>
      <xdr:row>25</xdr:row>
      <xdr:rowOff>28575</xdr:rowOff>
    </xdr:from>
    <xdr:to>
      <xdr:col>13</xdr:col>
      <xdr:colOff>1122150</xdr:colOff>
      <xdr:row>28</xdr:row>
      <xdr:rowOff>36300</xdr:rowOff>
    </xdr:to>
    <xdr:pic>
      <xdr:nvPicPr>
        <xdr:cNvPr id="9" name="Picture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382738750" y="6134100"/>
          <a:ext cx="684000" cy="6840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295275</xdr:colOff>
      <xdr:row>20</xdr:row>
      <xdr:rowOff>53340</xdr:rowOff>
    </xdr:from>
    <xdr:to>
      <xdr:col>10</xdr:col>
      <xdr:colOff>657225</xdr:colOff>
      <xdr:row>49</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419100</xdr:colOff>
      <xdr:row>2</xdr:row>
      <xdr:rowOff>19050</xdr:rowOff>
    </xdr:from>
    <xdr:to>
      <xdr:col>10</xdr:col>
      <xdr:colOff>1103100</xdr:colOff>
      <xdr:row>4</xdr:row>
      <xdr:rowOff>188700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4462775" y="571500"/>
          <a:ext cx="684000" cy="684000"/>
        </a:xfrm>
        <a:prstGeom prst="rect">
          <a:avLst/>
        </a:prstGeom>
      </xdr:spPr>
    </xdr:pic>
    <xdr:clientData/>
  </xdr:twoCellAnchor>
  <xdr:twoCellAnchor>
    <xdr:from>
      <xdr:col>4</xdr:col>
      <xdr:colOff>28575</xdr:colOff>
      <xdr:row>48</xdr:row>
      <xdr:rowOff>114300</xdr:rowOff>
    </xdr:from>
    <xdr:to>
      <xdr:col>7</xdr:col>
      <xdr:colOff>152400</xdr:colOff>
      <xdr:row>50</xdr:row>
      <xdr:rowOff>152400</xdr:rowOff>
    </xdr:to>
    <xdr:sp macro="" textlink="">
      <xdr:nvSpPr>
        <xdr:cNvPr id="5" name="TextBox 4"/>
        <xdr:cNvSpPr txBox="1"/>
      </xdr:nvSpPr>
      <xdr:spPr>
        <a:xfrm>
          <a:off x="11387261325" y="10182225"/>
          <a:ext cx="2038350"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(11)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10</xdr:col>
      <xdr:colOff>352425</xdr:colOff>
      <xdr:row>21</xdr:row>
      <xdr:rowOff>0</xdr:rowOff>
    </xdr:from>
    <xdr:to>
      <xdr:col>10</xdr:col>
      <xdr:colOff>1036425</xdr:colOff>
      <xdr:row>25</xdr:row>
      <xdr:rowOff>36300</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4529450" y="5695950"/>
          <a:ext cx="684000" cy="6840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609600</xdr:colOff>
      <xdr:row>18</xdr:row>
      <xdr:rowOff>85725</xdr:rowOff>
    </xdr:from>
    <xdr:to>
      <xdr:col>9</xdr:col>
      <xdr:colOff>838201</xdr:colOff>
      <xdr:row>43</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504825</xdr:colOff>
      <xdr:row>2</xdr:row>
      <xdr:rowOff>0</xdr:rowOff>
    </xdr:from>
    <xdr:to>
      <xdr:col>9</xdr:col>
      <xdr:colOff>1188825</xdr:colOff>
      <xdr:row>4</xdr:row>
      <xdr:rowOff>169650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5377175" y="552450"/>
          <a:ext cx="684000" cy="684000"/>
        </a:xfrm>
        <a:prstGeom prst="rect">
          <a:avLst/>
        </a:prstGeom>
      </xdr:spPr>
    </xdr:pic>
    <xdr:clientData/>
  </xdr:twoCellAnchor>
  <xdr:twoCellAnchor>
    <xdr:from>
      <xdr:col>3</xdr:col>
      <xdr:colOff>514350</xdr:colOff>
      <xdr:row>44</xdr:row>
      <xdr:rowOff>28575</xdr:rowOff>
    </xdr:from>
    <xdr:to>
      <xdr:col>6</xdr:col>
      <xdr:colOff>581025</xdr:colOff>
      <xdr:row>46</xdr:row>
      <xdr:rowOff>66675</xdr:rowOff>
    </xdr:to>
    <xdr:sp macro="" textlink="">
      <xdr:nvSpPr>
        <xdr:cNvPr id="5" name="TextBox 4"/>
        <xdr:cNvSpPr txBox="1"/>
      </xdr:nvSpPr>
      <xdr:spPr>
        <a:xfrm>
          <a:off x="11387956650" y="9096375"/>
          <a:ext cx="2038350"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(12)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9</xdr:col>
      <xdr:colOff>533400</xdr:colOff>
      <xdr:row>18</xdr:row>
      <xdr:rowOff>47625</xdr:rowOff>
    </xdr:from>
    <xdr:to>
      <xdr:col>9</xdr:col>
      <xdr:colOff>1217400</xdr:colOff>
      <xdr:row>22</xdr:row>
      <xdr:rowOff>83925</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5348600" y="4905375"/>
          <a:ext cx="684000" cy="6840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323849</xdr:colOff>
      <xdr:row>19</xdr:row>
      <xdr:rowOff>57150</xdr:rowOff>
    </xdr:from>
    <xdr:to>
      <xdr:col>7</xdr:col>
      <xdr:colOff>857249</xdr:colOff>
      <xdr:row>48</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666750</xdr:colOff>
      <xdr:row>1</xdr:row>
      <xdr:rowOff>142875</xdr:rowOff>
    </xdr:from>
    <xdr:to>
      <xdr:col>7</xdr:col>
      <xdr:colOff>1350750</xdr:colOff>
      <xdr:row>4</xdr:row>
      <xdr:rowOff>122025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6986900" y="533400"/>
          <a:ext cx="684000" cy="684000"/>
        </a:xfrm>
        <a:prstGeom prst="rect">
          <a:avLst/>
        </a:prstGeom>
      </xdr:spPr>
    </xdr:pic>
    <xdr:clientData/>
  </xdr:twoCellAnchor>
  <xdr:twoCellAnchor>
    <xdr:from>
      <xdr:col>2</xdr:col>
      <xdr:colOff>76200</xdr:colOff>
      <xdr:row>47</xdr:row>
      <xdr:rowOff>133350</xdr:rowOff>
    </xdr:from>
    <xdr:to>
      <xdr:col>4</xdr:col>
      <xdr:colOff>609600</xdr:colOff>
      <xdr:row>49</xdr:row>
      <xdr:rowOff>142875</xdr:rowOff>
    </xdr:to>
    <xdr:sp macro="" textlink="">
      <xdr:nvSpPr>
        <xdr:cNvPr id="5" name="TextBox 4"/>
        <xdr:cNvSpPr txBox="1"/>
      </xdr:nvSpPr>
      <xdr:spPr>
        <a:xfrm>
          <a:off x="11389985475" y="9896475"/>
          <a:ext cx="203835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(13)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7</xdr:col>
      <xdr:colOff>742950</xdr:colOff>
      <xdr:row>19</xdr:row>
      <xdr:rowOff>9525</xdr:rowOff>
    </xdr:from>
    <xdr:to>
      <xdr:col>7</xdr:col>
      <xdr:colOff>1426950</xdr:colOff>
      <xdr:row>23</xdr:row>
      <xdr:rowOff>112500</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2868550" y="5324475"/>
          <a:ext cx="684000" cy="6840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581026</xdr:colOff>
      <xdr:row>20</xdr:row>
      <xdr:rowOff>38100</xdr:rowOff>
    </xdr:from>
    <xdr:to>
      <xdr:col>10</xdr:col>
      <xdr:colOff>847726</xdr:colOff>
      <xdr:row>45</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723900</xdr:colOff>
      <xdr:row>1</xdr:row>
      <xdr:rowOff>152400</xdr:rowOff>
    </xdr:from>
    <xdr:to>
      <xdr:col>10</xdr:col>
      <xdr:colOff>1407900</xdr:colOff>
      <xdr:row>4</xdr:row>
      <xdr:rowOff>160125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4824725" y="542925"/>
          <a:ext cx="684000" cy="684000"/>
        </a:xfrm>
        <a:prstGeom prst="rect">
          <a:avLst/>
        </a:prstGeom>
      </xdr:spPr>
    </xdr:pic>
    <xdr:clientData/>
  </xdr:twoCellAnchor>
  <xdr:twoCellAnchor>
    <xdr:from>
      <xdr:col>3</xdr:col>
      <xdr:colOff>28575</xdr:colOff>
      <xdr:row>45</xdr:row>
      <xdr:rowOff>104775</xdr:rowOff>
    </xdr:from>
    <xdr:to>
      <xdr:col>6</xdr:col>
      <xdr:colOff>390525</xdr:colOff>
      <xdr:row>46</xdr:row>
      <xdr:rowOff>333375</xdr:rowOff>
    </xdr:to>
    <xdr:sp macro="" textlink="">
      <xdr:nvSpPr>
        <xdr:cNvPr id="5" name="TextBox 4"/>
        <xdr:cNvSpPr txBox="1"/>
      </xdr:nvSpPr>
      <xdr:spPr>
        <a:xfrm>
          <a:off x="11387975700" y="9372600"/>
          <a:ext cx="2000250" cy="390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(14)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10</xdr:col>
      <xdr:colOff>723900</xdr:colOff>
      <xdr:row>19</xdr:row>
      <xdr:rowOff>85725</xdr:rowOff>
    </xdr:from>
    <xdr:to>
      <xdr:col>10</xdr:col>
      <xdr:colOff>1407900</xdr:colOff>
      <xdr:row>23</xdr:row>
      <xdr:rowOff>122025</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4824725" y="5143500"/>
          <a:ext cx="684000" cy="6840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333375</xdr:colOff>
      <xdr:row>20</xdr:row>
      <xdr:rowOff>129540</xdr:rowOff>
    </xdr:from>
    <xdr:to>
      <xdr:col>10</xdr:col>
      <xdr:colOff>723900</xdr:colOff>
      <xdr:row>49</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381000</xdr:colOff>
      <xdr:row>2</xdr:row>
      <xdr:rowOff>0</xdr:rowOff>
    </xdr:from>
    <xdr:to>
      <xdr:col>10</xdr:col>
      <xdr:colOff>1065000</xdr:colOff>
      <xdr:row>4</xdr:row>
      <xdr:rowOff>169650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4500875" y="552450"/>
          <a:ext cx="684000" cy="684000"/>
        </a:xfrm>
        <a:prstGeom prst="rect">
          <a:avLst/>
        </a:prstGeom>
      </xdr:spPr>
    </xdr:pic>
    <xdr:clientData/>
  </xdr:twoCellAnchor>
  <xdr:twoCellAnchor>
    <xdr:from>
      <xdr:col>3</xdr:col>
      <xdr:colOff>457200</xdr:colOff>
      <xdr:row>49</xdr:row>
      <xdr:rowOff>57150</xdr:rowOff>
    </xdr:from>
    <xdr:to>
      <xdr:col>7</xdr:col>
      <xdr:colOff>133350</xdr:colOff>
      <xdr:row>51</xdr:row>
      <xdr:rowOff>66675</xdr:rowOff>
    </xdr:to>
    <xdr:sp macro="" textlink="">
      <xdr:nvSpPr>
        <xdr:cNvPr id="5" name="TextBox 4"/>
        <xdr:cNvSpPr txBox="1"/>
      </xdr:nvSpPr>
      <xdr:spPr>
        <a:xfrm>
          <a:off x="11387204175" y="10287000"/>
          <a:ext cx="203835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(15)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10</xdr:col>
      <xdr:colOff>542925</xdr:colOff>
      <xdr:row>20</xdr:row>
      <xdr:rowOff>142875</xdr:rowOff>
    </xdr:from>
    <xdr:to>
      <xdr:col>10</xdr:col>
      <xdr:colOff>1226925</xdr:colOff>
      <xdr:row>25</xdr:row>
      <xdr:rowOff>17250</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4338950" y="5676900"/>
          <a:ext cx="684000" cy="684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7</xdr:col>
      <xdr:colOff>790575</xdr:colOff>
      <xdr:row>2</xdr:row>
      <xdr:rowOff>0</xdr:rowOff>
    </xdr:from>
    <xdr:to>
      <xdr:col>7</xdr:col>
      <xdr:colOff>1474575</xdr:colOff>
      <xdr:row>4</xdr:row>
      <xdr:rowOff>169650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86596375" y="552450"/>
          <a:ext cx="684000" cy="6840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7</xdr:col>
      <xdr:colOff>1343025</xdr:colOff>
      <xdr:row>2</xdr:row>
      <xdr:rowOff>38100</xdr:rowOff>
    </xdr:from>
    <xdr:to>
      <xdr:col>7</xdr:col>
      <xdr:colOff>2027025</xdr:colOff>
      <xdr:row>4</xdr:row>
      <xdr:rowOff>207750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86615425" y="590550"/>
          <a:ext cx="684000" cy="6840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10</xdr:col>
      <xdr:colOff>361950</xdr:colOff>
      <xdr:row>1</xdr:row>
      <xdr:rowOff>123825</xdr:rowOff>
    </xdr:from>
    <xdr:to>
      <xdr:col>10</xdr:col>
      <xdr:colOff>1045950</xdr:colOff>
      <xdr:row>4</xdr:row>
      <xdr:rowOff>131550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84519925" y="514350"/>
          <a:ext cx="684000" cy="684000"/>
        </a:xfrm>
        <a:prstGeom prst="rect">
          <a:avLst/>
        </a:prstGeom>
      </xdr:spPr>
    </xdr:pic>
    <xdr:clientData/>
  </xdr:twoCellAnchor>
  <xdr:oneCellAnchor>
    <xdr:from>
      <xdr:col>4</xdr:col>
      <xdr:colOff>177219</xdr:colOff>
      <xdr:row>5</xdr:row>
      <xdr:rowOff>19050</xdr:rowOff>
    </xdr:from>
    <xdr:ext cx="184731" cy="254557"/>
    <xdr:sp macro="" textlink="">
      <xdr:nvSpPr>
        <xdr:cNvPr id="2" name="TextBox 1"/>
        <xdr:cNvSpPr txBox="1"/>
      </xdr:nvSpPr>
      <xdr:spPr>
        <a:xfrm>
          <a:off x="11544795300" y="1314450"/>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1" anchor="t">
          <a:spAutoFit/>
        </a:bodyPr>
        <a:lstStyle/>
        <a:p>
          <a:pPr algn="r" rtl="1"/>
          <a:endParaRPr lang="ar-QA"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371475</xdr:colOff>
      <xdr:row>22</xdr:row>
      <xdr:rowOff>114299</xdr:rowOff>
    </xdr:from>
    <xdr:to>
      <xdr:col>5</xdr:col>
      <xdr:colOff>1000125</xdr:colOff>
      <xdr:row>37</xdr:row>
      <xdr:rowOff>171449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657225</xdr:colOff>
      <xdr:row>2</xdr:row>
      <xdr:rowOff>28575</xdr:rowOff>
    </xdr:from>
    <xdr:to>
      <xdr:col>5</xdr:col>
      <xdr:colOff>1341225</xdr:colOff>
      <xdr:row>4</xdr:row>
      <xdr:rowOff>255375</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576086725" y="533400"/>
          <a:ext cx="684000" cy="684000"/>
        </a:xfrm>
        <a:prstGeom prst="rect">
          <a:avLst/>
        </a:prstGeom>
      </xdr:spPr>
    </xdr:pic>
    <xdr:clientData/>
  </xdr:twoCellAnchor>
  <xdr:twoCellAnchor>
    <xdr:from>
      <xdr:col>2</xdr:col>
      <xdr:colOff>323850</xdr:colOff>
      <xdr:row>38</xdr:row>
      <xdr:rowOff>47625</xdr:rowOff>
    </xdr:from>
    <xdr:to>
      <xdr:col>3</xdr:col>
      <xdr:colOff>1162050</xdr:colOff>
      <xdr:row>38</xdr:row>
      <xdr:rowOff>333375</xdr:rowOff>
    </xdr:to>
    <xdr:sp macro="" textlink="">
      <xdr:nvSpPr>
        <xdr:cNvPr id="7" name="TextBox 6"/>
        <xdr:cNvSpPr txBox="1"/>
      </xdr:nvSpPr>
      <xdr:spPr>
        <a:xfrm>
          <a:off x="11578666200" y="10506075"/>
          <a:ext cx="2038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0"/>
          <a:r>
            <a:rPr lang="en-US" sz="900">
              <a:latin typeface="Arial" panose="020B0604020202020204" pitchFamily="34" charset="0"/>
              <a:cs typeface="Arial" panose="020B0604020202020204" pitchFamily="34" charset="0"/>
            </a:rPr>
            <a:t>Graph No. (2) </a:t>
          </a:r>
          <a:r>
            <a:rPr lang="ar-QA" sz="1000">
              <a:latin typeface="Arial" panose="020B0604020202020204" pitchFamily="34" charset="0"/>
              <a:cs typeface="Arial" panose="020B0604020202020204" pitchFamily="34" charset="0"/>
            </a:rPr>
            <a:t>شكل رقم</a:t>
          </a:r>
          <a:endParaRPr lang="ar-QA" sz="900">
            <a:latin typeface="Arial" panose="020B0604020202020204" pitchFamily="34" charset="0"/>
            <a:cs typeface="Arial" panose="020B0604020202020204" pitchFamily="34" charset="0"/>
          </a:endParaRPr>
        </a:p>
      </xdr:txBody>
    </xdr:sp>
    <xdr:clientData/>
  </xdr:twoCellAnchor>
  <xdr:twoCellAnchor editAs="oneCell">
    <xdr:from>
      <xdr:col>5</xdr:col>
      <xdr:colOff>666750</xdr:colOff>
      <xdr:row>22</xdr:row>
      <xdr:rowOff>133350</xdr:rowOff>
    </xdr:from>
    <xdr:to>
      <xdr:col>5</xdr:col>
      <xdr:colOff>1350750</xdr:colOff>
      <xdr:row>24</xdr:row>
      <xdr:rowOff>188700</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576077200" y="5562600"/>
          <a:ext cx="684000" cy="684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361950</xdr:colOff>
      <xdr:row>22</xdr:row>
      <xdr:rowOff>66675</xdr:rowOff>
    </xdr:from>
    <xdr:to>
      <xdr:col>5</xdr:col>
      <xdr:colOff>933451</xdr:colOff>
      <xdr:row>37</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704850</xdr:colOff>
      <xdr:row>1</xdr:row>
      <xdr:rowOff>133350</xdr:rowOff>
    </xdr:from>
    <xdr:to>
      <xdr:col>5</xdr:col>
      <xdr:colOff>1388850</xdr:colOff>
      <xdr:row>4</xdr:row>
      <xdr:rowOff>160125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576039100" y="523875"/>
          <a:ext cx="684000" cy="684000"/>
        </a:xfrm>
        <a:prstGeom prst="rect">
          <a:avLst/>
        </a:prstGeom>
      </xdr:spPr>
    </xdr:pic>
    <xdr:clientData/>
  </xdr:twoCellAnchor>
  <xdr:twoCellAnchor>
    <xdr:from>
      <xdr:col>2</xdr:col>
      <xdr:colOff>276225</xdr:colOff>
      <xdr:row>37</xdr:row>
      <xdr:rowOff>95250</xdr:rowOff>
    </xdr:from>
    <xdr:to>
      <xdr:col>3</xdr:col>
      <xdr:colOff>1114425</xdr:colOff>
      <xdr:row>37</xdr:row>
      <xdr:rowOff>381000</xdr:rowOff>
    </xdr:to>
    <xdr:sp macro="" textlink="">
      <xdr:nvSpPr>
        <xdr:cNvPr id="6" name="TextBox 5"/>
        <xdr:cNvSpPr txBox="1"/>
      </xdr:nvSpPr>
      <xdr:spPr>
        <a:xfrm>
          <a:off x="11578713825" y="10287000"/>
          <a:ext cx="2038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0"/>
          <a:r>
            <a:rPr lang="en-US" sz="900">
              <a:latin typeface="Arial" panose="020B0604020202020204" pitchFamily="34" charset="0"/>
              <a:cs typeface="Arial" panose="020B0604020202020204" pitchFamily="34" charset="0"/>
            </a:rPr>
            <a:t>Graph No. (3)</a:t>
          </a:r>
          <a:r>
            <a:rPr lang="en-US" sz="100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5</xdr:col>
      <xdr:colOff>609600</xdr:colOff>
      <xdr:row>22</xdr:row>
      <xdr:rowOff>171450</xdr:rowOff>
    </xdr:from>
    <xdr:to>
      <xdr:col>5</xdr:col>
      <xdr:colOff>1293600</xdr:colOff>
      <xdr:row>24</xdr:row>
      <xdr:rowOff>226800</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576134350" y="5648325"/>
          <a:ext cx="684000" cy="684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809625</xdr:colOff>
      <xdr:row>1</xdr:row>
      <xdr:rowOff>152400</xdr:rowOff>
    </xdr:from>
    <xdr:to>
      <xdr:col>7</xdr:col>
      <xdr:colOff>1493625</xdr:colOff>
      <xdr:row>4</xdr:row>
      <xdr:rowOff>160125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86577325" y="542925"/>
          <a:ext cx="684000" cy="684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904875</xdr:colOff>
      <xdr:row>1</xdr:row>
      <xdr:rowOff>123825</xdr:rowOff>
    </xdr:from>
    <xdr:to>
      <xdr:col>7</xdr:col>
      <xdr:colOff>1569825</xdr:colOff>
      <xdr:row>4</xdr:row>
      <xdr:rowOff>131550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87110725" y="514350"/>
          <a:ext cx="684000" cy="684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78000</xdr:colOff>
      <xdr:row>1</xdr:row>
      <xdr:rowOff>152400</xdr:rowOff>
    </xdr:from>
    <xdr:to>
      <xdr:col>11</xdr:col>
      <xdr:colOff>762000</xdr:colOff>
      <xdr:row>4</xdr:row>
      <xdr:rowOff>160125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28193825" y="542925"/>
          <a:ext cx="684000" cy="684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1314450</xdr:colOff>
      <xdr:row>2</xdr:row>
      <xdr:rowOff>76200</xdr:rowOff>
    </xdr:from>
    <xdr:to>
      <xdr:col>5</xdr:col>
      <xdr:colOff>1998450</xdr:colOff>
      <xdr:row>5</xdr:row>
      <xdr:rowOff>17250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87777475" y="628650"/>
          <a:ext cx="684000" cy="684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352425</xdr:colOff>
      <xdr:row>16</xdr:row>
      <xdr:rowOff>257175</xdr:rowOff>
    </xdr:from>
    <xdr:to>
      <xdr:col>8</xdr:col>
      <xdr:colOff>1228725</xdr:colOff>
      <xdr:row>19</xdr:row>
      <xdr:rowOff>647700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514350</xdr:colOff>
      <xdr:row>2</xdr:row>
      <xdr:rowOff>28575</xdr:rowOff>
    </xdr:from>
    <xdr:to>
      <xdr:col>8</xdr:col>
      <xdr:colOff>1198350</xdr:colOff>
      <xdr:row>4</xdr:row>
      <xdr:rowOff>198225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6320150" y="581025"/>
          <a:ext cx="684000" cy="684000"/>
        </a:xfrm>
        <a:prstGeom prst="rect">
          <a:avLst/>
        </a:prstGeom>
      </xdr:spPr>
    </xdr:pic>
    <xdr:clientData/>
  </xdr:twoCellAnchor>
  <xdr:twoCellAnchor>
    <xdr:from>
      <xdr:col>3</xdr:col>
      <xdr:colOff>76200</xdr:colOff>
      <xdr:row>19</xdr:row>
      <xdr:rowOff>504825</xdr:rowOff>
    </xdr:from>
    <xdr:to>
      <xdr:col>5</xdr:col>
      <xdr:colOff>647700</xdr:colOff>
      <xdr:row>19</xdr:row>
      <xdr:rowOff>790575</xdr:rowOff>
    </xdr:to>
    <xdr:sp macro="" textlink="">
      <xdr:nvSpPr>
        <xdr:cNvPr id="6" name="TextBox 5"/>
        <xdr:cNvSpPr txBox="1"/>
      </xdr:nvSpPr>
      <xdr:spPr>
        <a:xfrm>
          <a:off x="11389071075" y="9077325"/>
          <a:ext cx="2038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0"/>
          <a:r>
            <a:rPr lang="en-US" sz="900">
              <a:latin typeface="Arial" panose="020B0604020202020204" pitchFamily="34" charset="0"/>
              <a:cs typeface="Arial" panose="020B0604020202020204" pitchFamily="34" charset="0"/>
            </a:rPr>
            <a:t>Graph No. (4)  </a:t>
          </a:r>
          <a:r>
            <a:rPr lang="ar-QA" sz="1000">
              <a:latin typeface="Arial" panose="020B0604020202020204" pitchFamily="34" charset="0"/>
              <a:cs typeface="Arial" panose="020B0604020202020204" pitchFamily="34" charset="0"/>
            </a:rPr>
            <a:t>شكل رقم</a:t>
          </a:r>
        </a:p>
      </xdr:txBody>
    </xdr:sp>
    <xdr:clientData/>
  </xdr:twoCellAnchor>
  <xdr:twoCellAnchor editAs="oneCell">
    <xdr:from>
      <xdr:col>8</xdr:col>
      <xdr:colOff>619125</xdr:colOff>
      <xdr:row>16</xdr:row>
      <xdr:rowOff>114300</xdr:rowOff>
    </xdr:from>
    <xdr:to>
      <xdr:col>8</xdr:col>
      <xdr:colOff>1303125</xdr:colOff>
      <xdr:row>17</xdr:row>
      <xdr:rowOff>312525</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6215375" y="5305425"/>
          <a:ext cx="684000" cy="68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1606;&#1588;&#1585;&#1575;&#1578;\&#1575;&#1604;&#1586;&#1608;&#1575;&#1580;%20&#1608;&#1575;&#1604;&#1591;&#1604;&#1575;&#1602;\2014\Bulletin_Marriages_Divorces_DB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ntr."/>
      <sheetName val="Cont."/>
      <sheetName val="ConT.GR"/>
      <sheetName val="-"/>
      <sheetName val="Pref."/>
      <sheetName val="Def."/>
      <sheetName val="المؤشرات"/>
      <sheetName val="FIRST"/>
      <sheetName val="1"/>
      <sheetName val="GR-1"/>
      <sheetName val="2"/>
      <sheetName val="3"/>
      <sheetName val="GR-2"/>
      <sheetName val="4"/>
      <sheetName val="GR-3"/>
      <sheetName val="5"/>
      <sheetName val="GR-4"/>
      <sheetName val="6-1"/>
      <sheetName val="6-2"/>
      <sheetName val="GR-5"/>
      <sheetName val="7"/>
      <sheetName val="8"/>
      <sheetName val="GR-6"/>
      <sheetName val="9"/>
      <sheetName val="10"/>
      <sheetName val="11-1"/>
      <sheetName val="11-2"/>
      <sheetName val="11-3"/>
      <sheetName val="12-1"/>
      <sheetName val="12-2"/>
      <sheetName val="12-3"/>
      <sheetName val="13-1"/>
      <sheetName val="13-2"/>
      <sheetName val="13-3"/>
      <sheetName val="14-1"/>
      <sheetName val="14-2"/>
      <sheetName val="14-3"/>
      <sheetName val="15-1"/>
      <sheetName val="15-2"/>
      <sheetName val="15-3"/>
      <sheetName val="16-1"/>
      <sheetName val="16-2"/>
      <sheetName val="16-3"/>
      <sheetName val="GR-7"/>
      <sheetName val="17-1"/>
      <sheetName val="17-2"/>
      <sheetName val="17-3"/>
      <sheetName val="GR-8 "/>
      <sheetName val="18-1"/>
      <sheetName val="18-2"/>
      <sheetName val="18-3"/>
      <sheetName val="19"/>
      <sheetName val="20"/>
      <sheetName val="GR9"/>
      <sheetName val="SECOND"/>
      <sheetName val="21"/>
      <sheetName val="GR-10"/>
      <sheetName val="22-1"/>
      <sheetName val="22-2"/>
      <sheetName val="GR11"/>
      <sheetName val="23"/>
      <sheetName val="GR12"/>
      <sheetName val="24"/>
      <sheetName val="GR13"/>
      <sheetName val="GR14"/>
      <sheetName val="25-1"/>
      <sheetName val="25-2"/>
      <sheetName val="25-3"/>
      <sheetName val="26-1"/>
      <sheetName val="26-2"/>
      <sheetName val="26-3"/>
      <sheetName val="27"/>
      <sheetName val="28.1"/>
      <sheetName val="28.2"/>
      <sheetName val="28.3"/>
      <sheetName val="29"/>
      <sheetName val="30.1"/>
      <sheetName val="30.2"/>
      <sheetName val="30.3"/>
      <sheetName val="31.1"/>
      <sheetName val="31.2"/>
      <sheetName val="31.3"/>
      <sheetName val="32.1"/>
      <sheetName val="32.2"/>
      <sheetName val="32.3"/>
      <sheetName val="33.1"/>
      <sheetName val="33.2"/>
      <sheetName val="33.3"/>
      <sheetName val="34"/>
      <sheetName val="35"/>
      <sheetName val="36"/>
      <sheetName val="GR15"/>
      <sheetName val="37"/>
      <sheetName val="38.1"/>
      <sheetName val="38.2"/>
      <sheetName val="38.3"/>
      <sheetName val="GR16"/>
      <sheetName val="39.1"/>
      <sheetName val="39.2"/>
      <sheetName val="39.3"/>
      <sheetName val="40.1"/>
      <sheetName val="40.2"/>
      <sheetName val="40.3"/>
      <sheetName val="GR17"/>
      <sheetName val="41.1"/>
      <sheetName val="GR18"/>
      <sheetName val="41.2"/>
      <sheetName val="GR19"/>
      <sheetName val="41.3"/>
      <sheetName val="GR20"/>
      <sheetName val="42-1"/>
      <sheetName val="GR21"/>
      <sheetName val="42-2"/>
      <sheetName val="GR22"/>
      <sheetName val="42-3"/>
      <sheetName val="GR23"/>
      <sheetName val="43-1"/>
      <sheetName val="43-2"/>
      <sheetName val="43-3"/>
      <sheetName val="44"/>
      <sheetName val="GR24"/>
      <sheetName val="45"/>
      <sheetName val="46"/>
      <sheetName val="47"/>
      <sheetName val="الملاحق"/>
      <sheetName val="الزواج Marriage"/>
      <sheetName val="الطلاق Divorc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queryTables/queryTable1.xml><?xml version="1.0" encoding="utf-8"?>
<queryTable xmlns="http://schemas.openxmlformats.org/spreadsheetml/2006/main" name="(Default) XLS_TAB_27_1" headers="0" backgroundRefresh="0" growShrinkType="overwriteClear" adjustColumnWidth="0" connectionId="1" autoFormatId="16" applyNumberFormats="0" applyBorderFormats="0" applyFontFormats="0" applyPatternFormats="0" applyAlignmentFormats="0" applyWidthHeightFormats="0">
  <queryTableRefresh headersInLastRefresh="0" nextId="14" unboundColumnsLeft="8" unboundColumnsRight="3">
    <queryTableFields count="12">
      <queryTableField id="1" dataBound="0" tableColumnId="1"/>
      <queryTableField id="7" dataBound="0" tableColumnId="7"/>
      <queryTableField id="2" dataBound="0" tableColumnId="2"/>
      <queryTableField id="8" dataBound="0" tableColumnId="8"/>
      <queryTableField id="3" dataBound="0" tableColumnId="3"/>
      <queryTableField id="9" dataBound="0" tableColumnId="9"/>
      <queryTableField id="4" dataBound="0" tableColumnId="4"/>
      <queryTableField id="10" dataBound="0" tableColumnId="10"/>
      <queryTableField id="5" name="TOTAL" tableColumnId="5"/>
      <queryTableField id="11" dataBound="0" tableColumnId="6"/>
      <queryTableField id="12" dataBound="0" tableColumnId="11"/>
      <queryTableField id="13" dataBound="0" tableColumnId="12"/>
    </queryTableFields>
    <queryTableDeletedFields count="4">
      <deletedField name="BAAN_SMALLERQATAR"/>
      <deletedField name="RAJEE"/>
      <deletedField name="KHULLA"/>
      <deletedField name="BAAN_GREATER"/>
    </queryTableDeletedFields>
  </queryTableRefresh>
</queryTable>
</file>

<file path=xl/queryTables/queryTable2.xml><?xml version="1.0" encoding="utf-8"?>
<queryTable xmlns="http://schemas.openxmlformats.org/spreadsheetml/2006/main" name="(Default) XLS_TAB_27_1" headers="0" backgroundRefresh="0" growShrinkType="overwriteClear" adjustColumnWidth="0" connectionId="2" autoFormatId="16" applyNumberFormats="0" applyBorderFormats="0" applyFontFormats="0" applyPatternFormats="0" applyAlignmentFormats="0" applyWidthHeightFormats="0">
  <queryTableRefresh headersInLastRefresh="0" nextId="14" unboundColumnsLeft="8" unboundColumnsRight="3">
    <queryTableFields count="12">
      <queryTableField id="1" dataBound="0" tableColumnId="1"/>
      <queryTableField id="7" dataBound="0" tableColumnId="7"/>
      <queryTableField id="2" dataBound="0" tableColumnId="2"/>
      <queryTableField id="8" dataBound="0" tableColumnId="8"/>
      <queryTableField id="3" dataBound="0" tableColumnId="3"/>
      <queryTableField id="9" dataBound="0" tableColumnId="9"/>
      <queryTableField id="4" dataBound="0" tableColumnId="4"/>
      <queryTableField id="10" dataBound="0" tableColumnId="10"/>
      <queryTableField id="5" name="TOTAL" tableColumnId="5"/>
      <queryTableField id="11" dataBound="0" tableColumnId="6"/>
      <queryTableField id="12" dataBound="0" tableColumnId="11"/>
      <queryTableField id="13" dataBound="0" tableColumnId="12"/>
    </queryTableFields>
    <queryTableDeletedFields count="4">
      <deletedField name="BAAN_SMALLERQATAR"/>
      <deletedField name="RAJEE"/>
      <deletedField name="KHULLA"/>
      <deletedField name="BAAN_GREATER"/>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 name="Table_Default__XLS_TAB_27_1887" displayName="Table_Default__XLS_TAB_27_1887" ref="B12:M23" tableType="queryTable" headerRowCount="0" totalsRowCount="1" headerRowDxfId="73" dataDxfId="72" tableBorderDxfId="71" headerRowCellStyle="Normal 2" dataCellStyle="TXT2">
  <tableColumns count="12">
    <tableColumn id="1" uniqueName="1" name="BAAN_SMALLERQATAR" totalsRowFunction="sum" queryTableFieldId="1" headerRowDxfId="70" totalsRowDxfId="69" headerRowCellStyle="Normal 2" dataCellStyle="TXT2"/>
    <tableColumn id="7" uniqueName="7" name="Column2" totalsRowFunction="sum" queryTableFieldId="7" headerRowDxfId="68" dataDxfId="67" totalsRowDxfId="66" headerRowCellStyle="Normal 2" dataCellStyle="TXT2"/>
    <tableColumn id="2" uniqueName="2" name="RAJEE" totalsRowFunction="sum" queryTableFieldId="2" headerRowDxfId="65" dataDxfId="64" totalsRowDxfId="63" headerRowCellStyle="Normal 2" dataCellStyle="TXT2"/>
    <tableColumn id="8" uniqueName="8" name="Column3" totalsRowFunction="sum" queryTableFieldId="8" headerRowDxfId="62" dataDxfId="61" totalsRowDxfId="60" headerRowCellStyle="Normal 2" dataCellStyle="TXT2"/>
    <tableColumn id="3" uniqueName="3" name="KHULLA" totalsRowFunction="sum" queryTableFieldId="3" headerRowDxfId="59" dataDxfId="58" totalsRowDxfId="57" headerRowCellStyle="Normal 2" dataCellStyle="TXT2"/>
    <tableColumn id="9" uniqueName="9" name="Column4" totalsRowFunction="sum" queryTableFieldId="9" headerRowDxfId="56" dataDxfId="55" totalsRowDxfId="54" headerRowCellStyle="Normal 2" dataCellStyle="TXT2"/>
    <tableColumn id="4" uniqueName="4" name="BAAN_GREATER" totalsRowFunction="sum" queryTableFieldId="4" headerRowDxfId="53" dataDxfId="52" totalsRowDxfId="51" headerRowCellStyle="Normal 2" dataCellStyle="TXT2"/>
    <tableColumn id="10" uniqueName="10" name="Column5" totalsRowFunction="sum" queryTableFieldId="10" headerRowDxfId="50" dataDxfId="49" totalsRowDxfId="48" headerRowCellStyle="Normal 2" dataCellStyle="TXT2"/>
    <tableColumn id="5" uniqueName="5" name="TOTAL" totalsRowFunction="sum" queryTableFieldId="5" headerRowDxfId="47" totalsRowDxfId="46" headerRowCellStyle="Normal 2" dataCellStyle="TXT2"/>
    <tableColumn id="6" uniqueName="6" name="Column1" totalsRowFunction="sum" queryTableFieldId="11" headerRowDxfId="45" totalsRowDxfId="44" headerRowCellStyle="Normal 2" dataCellStyle="TXT2">
      <calculatedColumnFormula>Table_Default__XLS_TAB_27_1887[[#This Row],[Column2]]+Table_Default__XLS_TAB_27_1887[[#This Row],[Column3]]+Table_Default__XLS_TAB_27_1887[[#This Row],[Column4]]+Table_Default__XLS_TAB_27_1887[[#This Row],[Column5]]</calculatedColumnFormula>
    </tableColumn>
    <tableColumn id="11" uniqueName="11" name="Column6" totalsRowFunction="sum" queryTableFieldId="12" headerRowDxfId="43" totalsRowDxfId="42" headerRowCellStyle="Normal 2" dataCellStyle="TXT2">
      <calculatedColumnFormula>Table_Default__XLS_TAB_27_1887[[#This Row],[TOTAL]]/Table_Default__XLS_TAB_27_1887[[#Totals],[TOTAL]]%</calculatedColumnFormula>
    </tableColumn>
    <tableColumn id="12" uniqueName="12" name="Column7" totalsRowFunction="sum" queryTableFieldId="13" headerRowDxfId="41" totalsRowDxfId="40" headerRowCellStyle="Normal 2" dataCellStyle="TXT2">
      <calculatedColumnFormula>Table_Default__XLS_TAB_27_1887[[#This Row],[Column1]]/Table_Default__XLS_TAB_27_1887[[#Totals],[Column1]]%</calculatedColumnFormula>
    </tableColumn>
  </tableColumns>
  <tableStyleInfo name="VITAL" showFirstColumn="0" showLastColumn="0" showRowStripes="1" showColumnStripes="0"/>
</table>
</file>

<file path=xl/tables/table2.xml><?xml version="1.0" encoding="utf-8"?>
<table xmlns="http://schemas.openxmlformats.org/spreadsheetml/2006/main" id="2" name="Table_Default__XLS_TAB_27_188736" displayName="Table_Default__XLS_TAB_27_188736" ref="B12:M23" tableType="queryTable" headerRowCount="0" totalsRowCount="1" headerRowDxfId="39" totalsRowDxfId="37" tableBorderDxfId="38" totalsRowBorderDxfId="36" headerRowCellStyle="Normal 2">
  <tableColumns count="12">
    <tableColumn id="1" uniqueName="1" name="BAAN_SMALLERQATAR" totalsRowFunction="sum" queryTableFieldId="1" headerRowDxfId="35" dataDxfId="34" totalsRowDxfId="33" headerRowCellStyle="Normal 2" dataCellStyle="TXT2"/>
    <tableColumn id="7" uniqueName="7" name="Column2" totalsRowFunction="sum" queryTableFieldId="7" headerRowDxfId="32" dataDxfId="31" totalsRowDxfId="30" headerRowCellStyle="Normal 2" dataCellStyle="TXT2"/>
    <tableColumn id="2" uniqueName="2" name="RAJEE" totalsRowFunction="sum" queryTableFieldId="2" headerRowDxfId="29" dataDxfId="28" totalsRowDxfId="27" headerRowCellStyle="Normal 2" dataCellStyle="TXT2"/>
    <tableColumn id="8" uniqueName="8" name="Column3" totalsRowFunction="sum" queryTableFieldId="8" headerRowDxfId="26" dataDxfId="25" totalsRowDxfId="24" headerRowCellStyle="Normal 2" dataCellStyle="TXT2"/>
    <tableColumn id="3" uniqueName="3" name="KHULLA" totalsRowFunction="sum" queryTableFieldId="3" headerRowDxfId="23" dataDxfId="22" totalsRowDxfId="21" headerRowCellStyle="Normal 2" dataCellStyle="TXT2"/>
    <tableColumn id="9" uniqueName="9" name="Column4" totalsRowFunction="sum" queryTableFieldId="9" headerRowDxfId="20" dataDxfId="19" totalsRowDxfId="18" headerRowCellStyle="Normal 2" dataCellStyle="TXT2"/>
    <tableColumn id="4" uniqueName="4" name="BAAN_GREATER" totalsRowFunction="sum" queryTableFieldId="4" headerRowDxfId="17" dataDxfId="16" totalsRowDxfId="15" headerRowCellStyle="Normal 2" dataCellStyle="TXT2"/>
    <tableColumn id="10" uniqueName="10" name="Column5" totalsRowFunction="sum" queryTableFieldId="10" headerRowDxfId="14" dataDxfId="13" totalsRowDxfId="12" headerRowCellStyle="Normal 2" dataCellStyle="TXT2"/>
    <tableColumn id="5" uniqueName="5" name="TOTAL" totalsRowFunction="sum" queryTableFieldId="5" headerRowDxfId="11" dataDxfId="10" totalsRowDxfId="9" headerRowCellStyle="Normal 2" dataCellStyle="TXT2"/>
    <tableColumn id="6" uniqueName="6" name="Column1" totalsRowFunction="sum" queryTableFieldId="11" headerRowDxfId="8" dataDxfId="7" totalsRowDxfId="6" headerRowCellStyle="Normal 2" dataCellStyle="TXT2">
      <calculatedColumnFormula>Table_Default__XLS_TAB_27_188736[[#This Row],[Column2]]+Table_Default__XLS_TAB_27_188736[[#This Row],[Column3]]+Table_Default__XLS_TAB_27_188736[[#This Row],[Column4]]+Table_Default__XLS_TAB_27_188736[[#This Row],[Column5]]</calculatedColumnFormula>
    </tableColumn>
    <tableColumn id="11" uniqueName="11" name="Column6" totalsRowFunction="sum" queryTableFieldId="12" headerRowDxfId="5" dataDxfId="4" totalsRowDxfId="3" headerRowCellStyle="Normal 2" dataCellStyle="TXT2">
      <calculatedColumnFormula>Table_Default__XLS_TAB_27_188736[[#This Row],[TOTAL]]/Table_Default__XLS_TAB_27_188736[[#Totals],[TOTAL]]%</calculatedColumnFormula>
    </tableColumn>
    <tableColumn id="12" uniqueName="12" name="Column7" totalsRowFunction="sum" queryTableFieldId="13" headerRowDxfId="2" dataDxfId="1" totalsRowDxfId="0" headerRowCellStyle="Normal 2" dataCellStyle="TXT2">
      <calculatedColumnFormula>Table_Default__XLS_TAB_27_188736[[#This Row],[Column1]]/Table_Default__XLS_TAB_27_188736[[#Totals],[Column1]]%</calculatedColumnFormula>
    </tableColumn>
  </tableColumns>
  <tableStyleInfo name="VITAL"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37"/>
  <sheetViews>
    <sheetView rightToLeft="1" view="pageBreakPreview" zoomScale="80" zoomScaleNormal="100" zoomScaleSheetLayoutView="80" workbookViewId="0">
      <selection activeCell="N24" sqref="N24"/>
    </sheetView>
  </sheetViews>
  <sheetFormatPr defaultRowHeight="12.75"/>
  <cols>
    <col min="1" max="6" width="8.85546875" style="1"/>
    <col min="7" max="7" width="12.7109375" style="1" customWidth="1"/>
    <col min="8" max="262" width="8.85546875" style="1"/>
    <col min="263" max="263" width="12.7109375" style="1" customWidth="1"/>
    <col min="264" max="518" width="8.85546875" style="1"/>
    <col min="519" max="519" width="12.7109375" style="1" customWidth="1"/>
    <col min="520" max="774" width="8.85546875" style="1"/>
    <col min="775" max="775" width="12.7109375" style="1" customWidth="1"/>
    <col min="776" max="1030" width="8.85546875" style="1"/>
    <col min="1031" max="1031" width="12.7109375" style="1" customWidth="1"/>
    <col min="1032" max="1286" width="8.85546875" style="1"/>
    <col min="1287" max="1287" width="12.7109375" style="1" customWidth="1"/>
    <col min="1288" max="1542" width="8.85546875" style="1"/>
    <col min="1543" max="1543" width="12.7109375" style="1" customWidth="1"/>
    <col min="1544" max="1798" width="8.85546875" style="1"/>
    <col min="1799" max="1799" width="12.7109375" style="1" customWidth="1"/>
    <col min="1800" max="2054" width="8.85546875" style="1"/>
    <col min="2055" max="2055" width="12.7109375" style="1" customWidth="1"/>
    <col min="2056" max="2310" width="8.85546875" style="1"/>
    <col min="2311" max="2311" width="12.7109375" style="1" customWidth="1"/>
    <col min="2312" max="2566" width="8.85546875" style="1"/>
    <col min="2567" max="2567" width="12.7109375" style="1" customWidth="1"/>
    <col min="2568" max="2822" width="8.85546875" style="1"/>
    <col min="2823" max="2823" width="12.7109375" style="1" customWidth="1"/>
    <col min="2824" max="3078" width="8.85546875" style="1"/>
    <col min="3079" max="3079" width="12.7109375" style="1" customWidth="1"/>
    <col min="3080" max="3334" width="8.85546875" style="1"/>
    <col min="3335" max="3335" width="12.7109375" style="1" customWidth="1"/>
    <col min="3336" max="3590" width="8.85546875" style="1"/>
    <col min="3591" max="3591" width="12.7109375" style="1" customWidth="1"/>
    <col min="3592" max="3846" width="8.85546875" style="1"/>
    <col min="3847" max="3847" width="12.7109375" style="1" customWidth="1"/>
    <col min="3848" max="4102" width="8.85546875" style="1"/>
    <col min="4103" max="4103" width="12.7109375" style="1" customWidth="1"/>
    <col min="4104" max="4358" width="8.85546875" style="1"/>
    <col min="4359" max="4359" width="12.7109375" style="1" customWidth="1"/>
    <col min="4360" max="4614" width="8.85546875" style="1"/>
    <col min="4615" max="4615" width="12.7109375" style="1" customWidth="1"/>
    <col min="4616" max="4870" width="8.85546875" style="1"/>
    <col min="4871" max="4871" width="12.7109375" style="1" customWidth="1"/>
    <col min="4872" max="5126" width="8.85546875" style="1"/>
    <col min="5127" max="5127" width="12.7109375" style="1" customWidth="1"/>
    <col min="5128" max="5382" width="8.85546875" style="1"/>
    <col min="5383" max="5383" width="12.7109375" style="1" customWidth="1"/>
    <col min="5384" max="5638" width="8.85546875" style="1"/>
    <col min="5639" max="5639" width="12.7109375" style="1" customWidth="1"/>
    <col min="5640" max="5894" width="8.85546875" style="1"/>
    <col min="5895" max="5895" width="12.7109375" style="1" customWidth="1"/>
    <col min="5896" max="6150" width="8.85546875" style="1"/>
    <col min="6151" max="6151" width="12.7109375" style="1" customWidth="1"/>
    <col min="6152" max="6406" width="8.85546875" style="1"/>
    <col min="6407" max="6407" width="12.7109375" style="1" customWidth="1"/>
    <col min="6408" max="6662" width="8.85546875" style="1"/>
    <col min="6663" max="6663" width="12.7109375" style="1" customWidth="1"/>
    <col min="6664" max="6918" width="8.85546875" style="1"/>
    <col min="6919" max="6919" width="12.7109375" style="1" customWidth="1"/>
    <col min="6920" max="7174" width="8.85546875" style="1"/>
    <col min="7175" max="7175" width="12.7109375" style="1" customWidth="1"/>
    <col min="7176" max="7430" width="8.85546875" style="1"/>
    <col min="7431" max="7431" width="12.7109375" style="1" customWidth="1"/>
    <col min="7432" max="7686" width="8.85546875" style="1"/>
    <col min="7687" max="7687" width="12.7109375" style="1" customWidth="1"/>
    <col min="7688" max="7942" width="8.85546875" style="1"/>
    <col min="7943" max="7943" width="12.7109375" style="1" customWidth="1"/>
    <col min="7944" max="8198" width="8.85546875" style="1"/>
    <col min="8199" max="8199" width="12.7109375" style="1" customWidth="1"/>
    <col min="8200" max="8454" width="8.85546875" style="1"/>
    <col min="8455" max="8455" width="12.7109375" style="1" customWidth="1"/>
    <col min="8456" max="8710" width="8.85546875" style="1"/>
    <col min="8711" max="8711" width="12.7109375" style="1" customWidth="1"/>
    <col min="8712" max="8966" width="8.85546875" style="1"/>
    <col min="8967" max="8967" width="12.7109375" style="1" customWidth="1"/>
    <col min="8968" max="9222" width="8.85546875" style="1"/>
    <col min="9223" max="9223" width="12.7109375" style="1" customWidth="1"/>
    <col min="9224" max="9478" width="8.85546875" style="1"/>
    <col min="9479" max="9479" width="12.7109375" style="1" customWidth="1"/>
    <col min="9480" max="9734" width="8.85546875" style="1"/>
    <col min="9735" max="9735" width="12.7109375" style="1" customWidth="1"/>
    <col min="9736" max="9990" width="8.85546875" style="1"/>
    <col min="9991" max="9991" width="12.7109375" style="1" customWidth="1"/>
    <col min="9992" max="10246" width="8.85546875" style="1"/>
    <col min="10247" max="10247" width="12.7109375" style="1" customWidth="1"/>
    <col min="10248" max="10502" width="8.85546875" style="1"/>
    <col min="10503" max="10503" width="12.7109375" style="1" customWidth="1"/>
    <col min="10504" max="10758" width="8.85546875" style="1"/>
    <col min="10759" max="10759" width="12.7109375" style="1" customWidth="1"/>
    <col min="10760" max="11014" width="8.85546875" style="1"/>
    <col min="11015" max="11015" width="12.7109375" style="1" customWidth="1"/>
    <col min="11016" max="11270" width="8.85546875" style="1"/>
    <col min="11271" max="11271" width="12.7109375" style="1" customWidth="1"/>
    <col min="11272" max="11526" width="8.85546875" style="1"/>
    <col min="11527" max="11527" width="12.7109375" style="1" customWidth="1"/>
    <col min="11528" max="11782" width="8.85546875" style="1"/>
    <col min="11783" max="11783" width="12.7109375" style="1" customWidth="1"/>
    <col min="11784" max="12038" width="8.85546875" style="1"/>
    <col min="12039" max="12039" width="12.7109375" style="1" customWidth="1"/>
    <col min="12040" max="12294" width="8.85546875" style="1"/>
    <col min="12295" max="12295" width="12.7109375" style="1" customWidth="1"/>
    <col min="12296" max="12550" width="8.85546875" style="1"/>
    <col min="12551" max="12551" width="12.7109375" style="1" customWidth="1"/>
    <col min="12552" max="12806" width="8.85546875" style="1"/>
    <col min="12807" max="12807" width="12.7109375" style="1" customWidth="1"/>
    <col min="12808" max="13062" width="8.85546875" style="1"/>
    <col min="13063" max="13063" width="12.7109375" style="1" customWidth="1"/>
    <col min="13064" max="13318" width="8.85546875" style="1"/>
    <col min="13319" max="13319" width="12.7109375" style="1" customWidth="1"/>
    <col min="13320" max="13574" width="8.85546875" style="1"/>
    <col min="13575" max="13575" width="12.7109375" style="1" customWidth="1"/>
    <col min="13576" max="13830" width="8.85546875" style="1"/>
    <col min="13831" max="13831" width="12.7109375" style="1" customWidth="1"/>
    <col min="13832" max="14086" width="8.85546875" style="1"/>
    <col min="14087" max="14087" width="12.7109375" style="1" customWidth="1"/>
    <col min="14088" max="14342" width="8.85546875" style="1"/>
    <col min="14343" max="14343" width="12.7109375" style="1" customWidth="1"/>
    <col min="14344" max="14598" width="8.85546875" style="1"/>
    <col min="14599" max="14599" width="12.7109375" style="1" customWidth="1"/>
    <col min="14600" max="14854" width="8.85546875" style="1"/>
    <col min="14855" max="14855" width="12.7109375" style="1" customWidth="1"/>
    <col min="14856" max="15110" width="8.85546875" style="1"/>
    <col min="15111" max="15111" width="12.7109375" style="1" customWidth="1"/>
    <col min="15112" max="15366" width="8.85546875" style="1"/>
    <col min="15367" max="15367" width="12.7109375" style="1" customWidth="1"/>
    <col min="15368" max="15622" width="8.85546875" style="1"/>
    <col min="15623" max="15623" width="12.7109375" style="1" customWidth="1"/>
    <col min="15624" max="15878" width="8.85546875" style="1"/>
    <col min="15879" max="15879" width="12.7109375" style="1" customWidth="1"/>
    <col min="15880" max="16134" width="8.85546875" style="1"/>
    <col min="16135" max="16135" width="12.7109375" style="1" customWidth="1"/>
    <col min="16136" max="16384" width="8.85546875" style="1"/>
  </cols>
  <sheetData>
    <row r="1" spans="1:8">
      <c r="A1" s="33"/>
      <c r="B1" s="33"/>
      <c r="C1" s="33"/>
      <c r="D1" s="33"/>
      <c r="E1" s="33"/>
      <c r="F1" s="33"/>
      <c r="G1" s="33"/>
    </row>
    <row r="2" spans="1:8">
      <c r="A2" s="33"/>
      <c r="B2" s="33"/>
      <c r="C2" s="33"/>
      <c r="D2" s="33"/>
      <c r="E2" s="33"/>
      <c r="F2" s="33"/>
      <c r="G2" s="33"/>
    </row>
    <row r="3" spans="1:8">
      <c r="A3" s="33"/>
      <c r="B3" s="33"/>
      <c r="C3" s="33"/>
      <c r="D3" s="33"/>
      <c r="E3" s="33"/>
      <c r="F3" s="33"/>
      <c r="G3" s="33"/>
    </row>
    <row r="4" spans="1:8">
      <c r="A4" s="33"/>
      <c r="B4" s="33"/>
      <c r="C4" s="33"/>
      <c r="D4" s="33"/>
      <c r="E4" s="33"/>
      <c r="F4" s="33"/>
      <c r="G4" s="33"/>
    </row>
    <row r="5" spans="1:8">
      <c r="A5" s="33"/>
      <c r="B5" s="33"/>
      <c r="C5" s="33"/>
      <c r="D5" s="33"/>
      <c r="E5" s="33"/>
      <c r="F5" s="33"/>
      <c r="G5" s="33"/>
    </row>
    <row r="6" spans="1:8">
      <c r="A6" s="33"/>
      <c r="B6" s="33"/>
      <c r="C6" s="33"/>
      <c r="D6" s="33"/>
      <c r="E6" s="33"/>
      <c r="F6" s="33"/>
      <c r="G6" s="33"/>
    </row>
    <row r="7" spans="1:8">
      <c r="A7" s="33"/>
      <c r="B7" s="33"/>
      <c r="C7" s="33"/>
      <c r="D7" s="33"/>
      <c r="E7" s="33"/>
      <c r="F7" s="33"/>
      <c r="G7" s="33"/>
    </row>
    <row r="8" spans="1:8">
      <c r="A8" s="33"/>
      <c r="B8" s="33"/>
      <c r="C8" s="33"/>
      <c r="D8" s="33"/>
      <c r="E8" s="33"/>
      <c r="F8" s="33"/>
      <c r="G8" s="33"/>
    </row>
    <row r="9" spans="1:8">
      <c r="A9" s="33"/>
      <c r="B9" s="33"/>
      <c r="C9" s="33"/>
      <c r="D9" s="33"/>
      <c r="E9" s="33"/>
      <c r="F9" s="33"/>
      <c r="G9" s="33"/>
    </row>
    <row r="10" spans="1:8">
      <c r="A10" s="33"/>
      <c r="B10" s="33"/>
      <c r="C10" s="33"/>
      <c r="D10" s="33"/>
      <c r="E10" s="33"/>
      <c r="F10" s="33"/>
      <c r="G10" s="33"/>
    </row>
    <row r="11" spans="1:8">
      <c r="A11" s="33"/>
      <c r="B11" s="33"/>
      <c r="C11" s="33"/>
      <c r="D11" s="33"/>
      <c r="E11" s="33"/>
      <c r="F11" s="33"/>
      <c r="G11" s="33"/>
    </row>
    <row r="12" spans="1:8">
      <c r="A12" s="33"/>
      <c r="B12" s="33"/>
      <c r="C12" s="33"/>
      <c r="D12" s="33"/>
      <c r="E12" s="33"/>
      <c r="F12" s="33"/>
      <c r="G12" s="33"/>
    </row>
    <row r="13" spans="1:8">
      <c r="A13" s="33"/>
      <c r="B13" s="33"/>
      <c r="C13" s="33"/>
      <c r="D13" s="33"/>
      <c r="E13" s="33"/>
      <c r="F13" s="33"/>
      <c r="G13" s="33"/>
    </row>
    <row r="14" spans="1:8">
      <c r="A14" s="33"/>
      <c r="B14" s="33"/>
      <c r="C14" s="33"/>
      <c r="D14" s="33"/>
      <c r="E14" s="33"/>
      <c r="F14" s="33"/>
      <c r="G14" s="33"/>
    </row>
    <row r="15" spans="1:8">
      <c r="A15" s="33"/>
      <c r="B15" s="33"/>
      <c r="C15" s="33"/>
      <c r="D15" s="33"/>
      <c r="E15" s="33"/>
      <c r="F15" s="33"/>
      <c r="G15" s="33"/>
      <c r="H15" s="33"/>
    </row>
    <row r="16" spans="1:8">
      <c r="A16" s="33"/>
      <c r="B16" s="33"/>
      <c r="C16" s="33"/>
      <c r="D16" s="33"/>
      <c r="E16" s="33"/>
      <c r="F16" s="33"/>
      <c r="G16" s="33"/>
      <c r="H16" s="33"/>
    </row>
    <row r="17" spans="1:8">
      <c r="A17" s="33"/>
      <c r="B17" s="33"/>
      <c r="C17" s="33"/>
      <c r="D17" s="33"/>
      <c r="E17" s="33"/>
      <c r="F17" s="33"/>
      <c r="G17" s="33"/>
      <c r="H17" s="33"/>
    </row>
    <row r="18" spans="1:8">
      <c r="A18" s="33"/>
      <c r="B18" s="33"/>
      <c r="C18" s="33"/>
      <c r="D18" s="33"/>
      <c r="E18" s="33"/>
      <c r="F18" s="33"/>
      <c r="G18" s="33"/>
      <c r="H18" s="33"/>
    </row>
    <row r="19" spans="1:8">
      <c r="A19" s="33"/>
      <c r="B19" s="33"/>
      <c r="C19" s="33"/>
      <c r="D19" s="33"/>
      <c r="E19" s="33"/>
      <c r="F19" s="33"/>
      <c r="G19" s="33"/>
      <c r="H19" s="33"/>
    </row>
    <row r="20" spans="1:8">
      <c r="A20" s="33"/>
      <c r="B20" s="33"/>
      <c r="C20" s="33"/>
      <c r="D20" s="33"/>
      <c r="E20" s="33"/>
      <c r="F20" s="33"/>
      <c r="G20" s="33"/>
      <c r="H20" s="33"/>
    </row>
    <row r="21" spans="1:8">
      <c r="A21" s="33"/>
      <c r="B21" s="33"/>
      <c r="C21" s="33"/>
      <c r="D21" s="33"/>
      <c r="E21" s="33"/>
      <c r="F21" s="33"/>
      <c r="G21" s="33"/>
      <c r="H21" s="33"/>
    </row>
    <row r="22" spans="1:8">
      <c r="A22" s="33"/>
      <c r="B22" s="33"/>
      <c r="C22" s="33"/>
      <c r="D22" s="33"/>
      <c r="E22" s="33"/>
      <c r="F22" s="33"/>
      <c r="G22" s="33"/>
      <c r="H22" s="33"/>
    </row>
    <row r="23" spans="1:8">
      <c r="A23" s="33"/>
      <c r="B23" s="33"/>
      <c r="C23" s="33"/>
      <c r="D23" s="33"/>
      <c r="E23" s="33"/>
      <c r="F23" s="33"/>
      <c r="G23" s="33"/>
      <c r="H23" s="33"/>
    </row>
    <row r="24" spans="1:8">
      <c r="A24" s="33"/>
      <c r="B24" s="33"/>
      <c r="C24" s="33"/>
      <c r="D24" s="33"/>
      <c r="E24" s="33"/>
      <c r="F24" s="33"/>
      <c r="G24" s="33"/>
      <c r="H24" s="33"/>
    </row>
    <row r="25" spans="1:8">
      <c r="A25" s="33"/>
      <c r="B25" s="33"/>
      <c r="C25" s="33"/>
      <c r="D25" s="33"/>
      <c r="E25" s="33"/>
      <c r="F25" s="33"/>
      <c r="G25" s="33"/>
      <c r="H25" s="33"/>
    </row>
    <row r="26" spans="1:8" ht="27.75">
      <c r="A26" s="498" t="s">
        <v>432</v>
      </c>
      <c r="B26" s="498"/>
      <c r="C26" s="498"/>
      <c r="D26" s="498"/>
      <c r="E26" s="498"/>
      <c r="F26" s="498"/>
      <c r="G26" s="498"/>
      <c r="H26" s="33"/>
    </row>
    <row r="27" spans="1:8" ht="36" customHeight="1">
      <c r="A27" s="496" t="s">
        <v>433</v>
      </c>
      <c r="B27" s="497"/>
      <c r="C27" s="497"/>
      <c r="D27" s="497"/>
      <c r="E27" s="497"/>
      <c r="F27" s="497"/>
      <c r="G27" s="497"/>
      <c r="H27" s="33"/>
    </row>
    <row r="28" spans="1:8">
      <c r="A28" s="33"/>
      <c r="B28" s="33"/>
      <c r="C28" s="33"/>
      <c r="D28" s="33"/>
      <c r="E28" s="33"/>
      <c r="F28" s="33"/>
      <c r="G28" s="33"/>
      <c r="H28" s="33"/>
    </row>
    <row r="29" spans="1:8" ht="27.75">
      <c r="A29" s="499" t="s">
        <v>538</v>
      </c>
      <c r="B29" s="500"/>
      <c r="C29" s="500"/>
      <c r="D29" s="500"/>
      <c r="E29" s="500"/>
      <c r="F29" s="500"/>
      <c r="G29" s="500"/>
      <c r="H29" s="33"/>
    </row>
    <row r="30" spans="1:8">
      <c r="A30" s="33"/>
      <c r="B30" s="33"/>
      <c r="C30" s="33"/>
      <c r="D30" s="33"/>
      <c r="E30" s="33"/>
      <c r="F30" s="33"/>
      <c r="G30" s="33"/>
      <c r="H30" s="33"/>
    </row>
    <row r="31" spans="1:8">
      <c r="A31" s="33"/>
      <c r="B31" s="33"/>
      <c r="C31" s="33"/>
      <c r="D31" s="33"/>
      <c r="E31" s="33"/>
      <c r="F31" s="33"/>
      <c r="G31" s="33"/>
      <c r="H31" s="33"/>
    </row>
    <row r="32" spans="1:8">
      <c r="A32" s="33"/>
      <c r="B32" s="33"/>
      <c r="C32" s="33"/>
      <c r="D32" s="33"/>
      <c r="E32" s="33"/>
      <c r="F32" s="33"/>
      <c r="G32" s="33"/>
      <c r="H32" s="33"/>
    </row>
    <row r="33" spans="1:8">
      <c r="A33" s="33"/>
      <c r="B33" s="33"/>
      <c r="C33" s="33"/>
      <c r="D33" s="33"/>
      <c r="E33" s="33"/>
      <c r="F33" s="33"/>
      <c r="G33" s="33"/>
      <c r="H33" s="33"/>
    </row>
    <row r="34" spans="1:8">
      <c r="A34" s="33"/>
      <c r="B34" s="33"/>
      <c r="C34" s="33"/>
      <c r="D34" s="33"/>
      <c r="E34" s="33"/>
      <c r="F34" s="33"/>
      <c r="G34" s="33"/>
      <c r="H34" s="33"/>
    </row>
    <row r="35" spans="1:8">
      <c r="A35" s="33"/>
      <c r="B35" s="33"/>
      <c r="C35" s="33"/>
      <c r="D35" s="33"/>
      <c r="E35" s="33"/>
      <c r="F35" s="33"/>
      <c r="G35" s="33"/>
      <c r="H35" s="33"/>
    </row>
    <row r="36" spans="1:8">
      <c r="A36" s="33"/>
      <c r="B36" s="33"/>
      <c r="C36" s="33"/>
      <c r="D36" s="33"/>
      <c r="E36" s="33"/>
      <c r="F36" s="33"/>
      <c r="G36" s="33"/>
      <c r="H36" s="33"/>
    </row>
    <row r="37" spans="1:8">
      <c r="A37" s="33"/>
      <c r="B37" s="33"/>
      <c r="C37" s="33"/>
      <c r="D37" s="33"/>
      <c r="E37" s="33"/>
      <c r="F37" s="33"/>
      <c r="G37" s="33"/>
      <c r="H37" s="33"/>
    </row>
  </sheetData>
  <mergeCells count="3">
    <mergeCell ref="A27:G27"/>
    <mergeCell ref="A26:G26"/>
    <mergeCell ref="A29:G29"/>
  </mergeCells>
  <printOptions horizontalCentered="1" verticalCentered="1"/>
  <pageMargins left="0" right="0" top="0" bottom="0" header="0" footer="0"/>
  <pageSetup paperSize="11" scale="9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32"/>
  <sheetViews>
    <sheetView rightToLeft="1" view="pageBreakPreview" zoomScaleNormal="100" zoomScaleSheetLayoutView="100" workbookViewId="0">
      <selection activeCell="G4" sqref="G4:K4"/>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c r="A1" s="33"/>
      <c r="B1" s="33"/>
      <c r="C1" s="33"/>
      <c r="D1" s="33"/>
      <c r="E1" s="33"/>
      <c r="F1" s="33"/>
      <c r="G1" s="33"/>
      <c r="H1" s="33"/>
      <c r="I1" s="33"/>
      <c r="J1" s="33"/>
      <c r="K1" s="33"/>
    </row>
    <row r="2" spans="1:12">
      <c r="A2" s="33"/>
      <c r="B2" s="33"/>
      <c r="C2" s="33"/>
      <c r="D2" s="33"/>
      <c r="E2" s="33"/>
      <c r="F2" s="33"/>
      <c r="G2" s="33"/>
      <c r="H2" s="33"/>
      <c r="I2" s="33"/>
      <c r="J2" s="33"/>
      <c r="K2" s="33"/>
    </row>
    <row r="3" spans="1:12" ht="80.25" customHeight="1">
      <c r="A3" s="539" t="s">
        <v>245</v>
      </c>
      <c r="B3" s="503"/>
      <c r="C3" s="503"/>
      <c r="D3" s="503"/>
      <c r="E3" s="503"/>
      <c r="F3" s="209"/>
      <c r="G3" s="504" t="s">
        <v>266</v>
      </c>
      <c r="H3" s="505"/>
      <c r="I3" s="505"/>
      <c r="J3" s="505"/>
      <c r="K3" s="505"/>
    </row>
    <row r="4" spans="1:12" ht="108" customHeight="1">
      <c r="A4" s="501" t="s">
        <v>441</v>
      </c>
      <c r="B4" s="501"/>
      <c r="C4" s="501"/>
      <c r="D4" s="501"/>
      <c r="E4" s="501"/>
      <c r="F4" s="208"/>
      <c r="G4" s="510" t="s">
        <v>444</v>
      </c>
      <c r="H4" s="510"/>
      <c r="I4" s="510"/>
      <c r="J4" s="510"/>
      <c r="K4" s="510"/>
    </row>
    <row r="5" spans="1:12">
      <c r="A5" s="175"/>
      <c r="B5" s="175"/>
      <c r="C5" s="175"/>
      <c r="D5" s="175"/>
      <c r="E5" s="175"/>
      <c r="F5" s="175"/>
      <c r="G5" s="210"/>
      <c r="H5" s="210"/>
      <c r="I5" s="210"/>
      <c r="J5" s="210"/>
      <c r="K5" s="210"/>
    </row>
    <row r="6" spans="1:12" ht="48.75" customHeight="1">
      <c r="A6" s="501" t="s">
        <v>442</v>
      </c>
      <c r="B6" s="501"/>
      <c r="C6" s="501"/>
      <c r="D6" s="501"/>
      <c r="E6" s="501"/>
      <c r="F6" s="208"/>
      <c r="G6" s="510" t="s">
        <v>443</v>
      </c>
      <c r="H6" s="510"/>
      <c r="I6" s="510"/>
      <c r="J6" s="510"/>
      <c r="K6" s="510"/>
    </row>
    <row r="7" spans="1:12">
      <c r="A7" s="33"/>
      <c r="B7" s="33"/>
      <c r="C7" s="33"/>
      <c r="D7" s="33"/>
      <c r="E7" s="33"/>
      <c r="F7" s="33"/>
      <c r="G7" s="177"/>
      <c r="H7" s="177"/>
      <c r="I7" s="177"/>
      <c r="J7" s="177"/>
      <c r="K7" s="177"/>
    </row>
    <row r="8" spans="1:12" ht="18.75">
      <c r="A8" s="501"/>
      <c r="B8" s="501"/>
      <c r="C8" s="501"/>
      <c r="D8" s="501"/>
      <c r="E8" s="501"/>
      <c r="F8" s="208"/>
      <c r="G8" s="502"/>
      <c r="H8" s="502"/>
      <c r="I8" s="502"/>
      <c r="J8" s="502"/>
      <c r="K8" s="502"/>
    </row>
    <row r="9" spans="1:12" ht="18.75">
      <c r="A9" s="501"/>
      <c r="B9" s="501"/>
      <c r="C9" s="501"/>
      <c r="D9" s="501"/>
      <c r="E9" s="501"/>
      <c r="F9" s="208"/>
      <c r="G9" s="502"/>
      <c r="H9" s="502"/>
      <c r="I9" s="502"/>
      <c r="J9" s="502"/>
      <c r="K9" s="502"/>
    </row>
    <row r="10" spans="1:12">
      <c r="A10" s="33"/>
      <c r="B10" s="33"/>
      <c r="C10" s="33"/>
      <c r="D10" s="33"/>
      <c r="E10" s="33"/>
      <c r="F10" s="33"/>
      <c r="G10" s="33"/>
      <c r="H10" s="33"/>
      <c r="I10" s="33"/>
      <c r="J10" s="33"/>
      <c r="K10" s="33"/>
    </row>
    <row r="11" spans="1:12" ht="18">
      <c r="A11" s="202"/>
      <c r="B11" s="33"/>
      <c r="C11" s="203"/>
      <c r="D11" s="33"/>
      <c r="E11" s="33"/>
      <c r="F11" s="33"/>
      <c r="G11" s="33"/>
      <c r="H11" s="33"/>
      <c r="I11" s="33"/>
      <c r="J11" s="33"/>
      <c r="K11" s="33"/>
    </row>
    <row r="12" spans="1:12" ht="18">
      <c r="A12" s="204"/>
      <c r="B12" s="33"/>
      <c r="C12" s="205"/>
      <c r="D12" s="33"/>
      <c r="E12" s="33"/>
      <c r="F12" s="33"/>
      <c r="G12" s="33"/>
      <c r="H12" s="33"/>
      <c r="I12" s="33"/>
      <c r="J12" s="33"/>
      <c r="K12" s="33"/>
    </row>
    <row r="13" spans="1:12">
      <c r="A13" s="33"/>
      <c r="B13" s="33"/>
      <c r="C13" s="33"/>
      <c r="D13" s="33"/>
      <c r="E13" s="33"/>
      <c r="F13" s="33"/>
      <c r="G13" s="33"/>
      <c r="H13" s="33"/>
      <c r="I13" s="33"/>
      <c r="J13" s="33"/>
      <c r="K13" s="33"/>
    </row>
    <row r="14" spans="1:12">
      <c r="A14" s="33"/>
      <c r="B14" s="33"/>
      <c r="C14" s="33"/>
      <c r="D14" s="33"/>
      <c r="E14" s="33"/>
      <c r="F14" s="33"/>
      <c r="G14" s="33"/>
      <c r="H14" s="33"/>
      <c r="I14" s="33"/>
      <c r="J14" s="33"/>
      <c r="K14" s="33"/>
      <c r="L14" s="33"/>
    </row>
    <row r="15" spans="1:12">
      <c r="A15" s="33"/>
      <c r="B15" s="33"/>
      <c r="C15" s="33"/>
      <c r="D15" s="33"/>
      <c r="E15" s="33"/>
      <c r="F15" s="33"/>
      <c r="G15" s="33"/>
      <c r="H15" s="33"/>
      <c r="I15" s="33"/>
      <c r="J15" s="33"/>
      <c r="K15" s="33"/>
      <c r="L15" s="33"/>
    </row>
    <row r="16" spans="1:12">
      <c r="A16" s="33"/>
      <c r="B16" s="33"/>
      <c r="C16" s="33"/>
      <c r="D16" s="33"/>
      <c r="E16" s="33"/>
      <c r="F16" s="33"/>
      <c r="G16" s="33"/>
      <c r="H16" s="33"/>
      <c r="I16" s="33"/>
      <c r="J16" s="33"/>
      <c r="K16" s="33"/>
      <c r="L16" s="33"/>
    </row>
    <row r="17" spans="1:12">
      <c r="A17" s="33"/>
      <c r="B17" s="33"/>
      <c r="C17" s="33"/>
      <c r="D17" s="33"/>
      <c r="E17" s="33"/>
      <c r="F17" s="33"/>
      <c r="G17" s="33"/>
      <c r="H17" s="33"/>
      <c r="I17" s="33"/>
      <c r="J17" s="33"/>
      <c r="K17" s="33"/>
      <c r="L17" s="33"/>
    </row>
    <row r="18" spans="1:12">
      <c r="A18" s="33"/>
      <c r="B18" s="33"/>
      <c r="C18" s="33"/>
      <c r="D18" s="33"/>
      <c r="E18" s="33"/>
      <c r="F18" s="33"/>
      <c r="G18" s="33"/>
      <c r="H18" s="33"/>
      <c r="I18" s="33"/>
      <c r="J18" s="33"/>
      <c r="K18" s="33"/>
      <c r="L18" s="33"/>
    </row>
    <row r="19" spans="1:12">
      <c r="A19" s="33"/>
      <c r="B19" s="33"/>
      <c r="C19" s="33"/>
      <c r="D19" s="33"/>
      <c r="E19" s="33"/>
      <c r="F19" s="33"/>
      <c r="G19" s="33"/>
      <c r="H19" s="33"/>
      <c r="I19" s="33"/>
      <c r="J19" s="33"/>
      <c r="K19" s="33"/>
      <c r="L19" s="33"/>
    </row>
    <row r="20" spans="1:12">
      <c r="A20" s="33"/>
      <c r="B20" s="33"/>
      <c r="C20" s="33"/>
      <c r="D20" s="33"/>
      <c r="E20" s="33"/>
      <c r="F20" s="33"/>
      <c r="G20" s="33"/>
      <c r="H20" s="33"/>
      <c r="I20" s="33"/>
      <c r="J20" s="33"/>
      <c r="K20" s="33"/>
      <c r="L20" s="33"/>
    </row>
    <row r="21" spans="1:12">
      <c r="A21" s="33"/>
      <c r="B21" s="33"/>
      <c r="C21" s="33"/>
      <c r="D21" s="33"/>
      <c r="E21" s="33"/>
      <c r="F21" s="33"/>
      <c r="G21" s="33"/>
      <c r="H21" s="33"/>
      <c r="I21" s="33"/>
      <c r="J21" s="33"/>
      <c r="K21" s="33"/>
      <c r="L21" s="33"/>
    </row>
    <row r="22" spans="1:12">
      <c r="A22" s="33"/>
      <c r="B22" s="33"/>
      <c r="C22" s="33"/>
      <c r="D22" s="33"/>
      <c r="E22" s="33"/>
      <c r="F22" s="33"/>
      <c r="G22" s="33"/>
      <c r="H22" s="33"/>
      <c r="I22" s="33"/>
      <c r="J22" s="33"/>
      <c r="K22" s="33"/>
      <c r="L22" s="33"/>
    </row>
    <row r="23" spans="1:12">
      <c r="A23" s="33"/>
      <c r="B23" s="33"/>
      <c r="C23" s="33"/>
      <c r="D23" s="33"/>
      <c r="E23" s="33"/>
      <c r="F23" s="33"/>
      <c r="G23" s="33"/>
      <c r="H23" s="33"/>
      <c r="I23" s="33"/>
      <c r="J23" s="33"/>
      <c r="K23" s="33"/>
      <c r="L23" s="33"/>
    </row>
    <row r="24" spans="1:12">
      <c r="A24" s="33"/>
      <c r="B24" s="33"/>
      <c r="C24" s="33"/>
      <c r="D24" s="33"/>
      <c r="E24" s="33"/>
      <c r="F24" s="33"/>
      <c r="G24" s="33"/>
      <c r="H24" s="33"/>
      <c r="I24" s="33"/>
      <c r="J24" s="33"/>
      <c r="K24" s="33"/>
      <c r="L24" s="33"/>
    </row>
    <row r="25" spans="1:12">
      <c r="A25" s="33"/>
      <c r="B25" s="33"/>
      <c r="C25" s="33"/>
      <c r="D25" s="33"/>
      <c r="E25" s="33"/>
      <c r="F25" s="33"/>
      <c r="G25" s="33"/>
      <c r="H25" s="33"/>
      <c r="I25" s="33"/>
      <c r="J25" s="33"/>
      <c r="K25" s="33"/>
      <c r="L25" s="33"/>
    </row>
    <row r="26" spans="1:12">
      <c r="A26" s="33"/>
      <c r="B26" s="33"/>
      <c r="C26" s="33"/>
      <c r="D26" s="33"/>
      <c r="E26" s="33"/>
      <c r="F26" s="33"/>
      <c r="G26" s="33"/>
      <c r="H26" s="33"/>
      <c r="I26" s="33"/>
      <c r="J26" s="33"/>
      <c r="K26" s="33"/>
      <c r="L26" s="33"/>
    </row>
    <row r="27" spans="1:12">
      <c r="A27" s="33"/>
      <c r="B27" s="33"/>
      <c r="C27" s="33"/>
      <c r="D27" s="33"/>
      <c r="E27" s="33"/>
      <c r="F27" s="33"/>
      <c r="G27" s="33"/>
      <c r="H27" s="33"/>
      <c r="I27" s="33"/>
      <c r="J27" s="33"/>
      <c r="K27" s="33"/>
      <c r="L27" s="33"/>
    </row>
    <row r="28" spans="1:12">
      <c r="A28" s="33"/>
      <c r="B28" s="33"/>
      <c r="C28" s="33"/>
      <c r="D28" s="33"/>
      <c r="E28" s="33"/>
      <c r="F28" s="33"/>
      <c r="G28" s="33"/>
      <c r="H28" s="33"/>
      <c r="I28" s="33"/>
      <c r="J28" s="33"/>
      <c r="K28" s="33"/>
      <c r="L28" s="33"/>
    </row>
    <row r="29" spans="1:12">
      <c r="A29" s="33"/>
      <c r="B29" s="33"/>
      <c r="C29" s="33"/>
      <c r="D29" s="33"/>
      <c r="E29" s="33"/>
      <c r="F29" s="33"/>
      <c r="G29" s="33"/>
      <c r="H29" s="33"/>
      <c r="I29" s="33"/>
      <c r="J29" s="33"/>
      <c r="K29" s="33"/>
      <c r="L29" s="33"/>
    </row>
    <row r="30" spans="1:12">
      <c r="A30" s="33"/>
      <c r="B30" s="33"/>
      <c r="C30" s="33"/>
      <c r="D30" s="33"/>
      <c r="E30" s="33"/>
      <c r="F30" s="33"/>
      <c r="G30" s="33"/>
      <c r="H30" s="33"/>
      <c r="I30" s="33"/>
      <c r="J30" s="33"/>
      <c r="K30" s="33"/>
      <c r="L30" s="33"/>
    </row>
    <row r="31" spans="1:12">
      <c r="A31" s="33"/>
      <c r="B31" s="33"/>
      <c r="C31" s="33"/>
      <c r="D31" s="33"/>
      <c r="E31" s="33"/>
      <c r="F31" s="33"/>
      <c r="G31" s="33"/>
      <c r="H31" s="33"/>
      <c r="I31" s="33"/>
      <c r="J31" s="33"/>
      <c r="K31" s="33"/>
      <c r="L31" s="33"/>
    </row>
    <row r="32" spans="1:12">
      <c r="A32" s="33"/>
      <c r="B32" s="33"/>
      <c r="C32" s="33"/>
      <c r="D32" s="33"/>
      <c r="E32" s="33"/>
      <c r="F32" s="33"/>
      <c r="G32" s="33"/>
      <c r="H32" s="33"/>
      <c r="I32" s="33"/>
      <c r="J32" s="33"/>
      <c r="K32" s="33"/>
      <c r="L32" s="33"/>
    </row>
  </sheetData>
  <mergeCells count="10">
    <mergeCell ref="A8:E8"/>
    <mergeCell ref="G8:K8"/>
    <mergeCell ref="A9:E9"/>
    <mergeCell ref="G9:K9"/>
    <mergeCell ref="A3:E3"/>
    <mergeCell ref="G3:K3"/>
    <mergeCell ref="A4:E4"/>
    <mergeCell ref="G4:K4"/>
    <mergeCell ref="A6:E6"/>
    <mergeCell ref="G6:K6"/>
  </mergeCells>
  <printOptions horizontalCentered="1"/>
  <pageMargins left="0" right="0" top="0.47244094488188981" bottom="0" header="0" footer="0"/>
  <pageSetup paperSize="11" scale="9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22"/>
  <sheetViews>
    <sheetView rightToLeft="1" view="pageBreakPreview" zoomScaleNormal="100" zoomScaleSheetLayoutView="100" workbookViewId="0">
      <selection activeCell="F15" sqref="F15"/>
    </sheetView>
  </sheetViews>
  <sheetFormatPr defaultColWidth="9.140625" defaultRowHeight="12.75"/>
  <cols>
    <col min="1" max="1" width="23.5703125" style="16" customWidth="1"/>
    <col min="2" max="7" width="9" style="16" customWidth="1"/>
    <col min="8" max="8" width="23.5703125" style="16" customWidth="1"/>
    <col min="9" max="9" width="15.28515625" style="3" customWidth="1"/>
    <col min="10" max="13" width="6.42578125" style="3" customWidth="1"/>
    <col min="14" max="16384" width="9.140625" style="3"/>
  </cols>
  <sheetData>
    <row r="1" spans="1:13" ht="30.75">
      <c r="A1" s="101" t="s">
        <v>125</v>
      </c>
      <c r="B1" s="102"/>
      <c r="C1" s="102"/>
      <c r="D1" s="102"/>
      <c r="E1" s="102"/>
      <c r="F1" s="102"/>
      <c r="G1" s="102"/>
      <c r="H1" s="103" t="s">
        <v>150</v>
      </c>
    </row>
    <row r="2" spans="1:13">
      <c r="A2" s="98"/>
      <c r="B2" s="99"/>
      <c r="C2" s="99"/>
      <c r="D2" s="99"/>
      <c r="E2" s="99"/>
      <c r="F2" s="99"/>
      <c r="G2" s="99"/>
      <c r="H2" s="99"/>
      <c r="I2" s="99"/>
    </row>
    <row r="3" spans="1:13" s="2" customFormat="1" ht="21.75">
      <c r="A3" s="540" t="s">
        <v>352</v>
      </c>
      <c r="B3" s="540"/>
      <c r="C3" s="540"/>
      <c r="D3" s="540"/>
      <c r="E3" s="540"/>
      <c r="F3" s="540"/>
      <c r="G3" s="540"/>
      <c r="H3" s="540"/>
    </row>
    <row r="4" spans="1:13" s="2" customFormat="1" ht="18.75">
      <c r="A4" s="541" t="s">
        <v>445</v>
      </c>
      <c r="B4" s="541"/>
      <c r="C4" s="541"/>
      <c r="D4" s="541"/>
      <c r="E4" s="541"/>
      <c r="F4" s="541"/>
      <c r="G4" s="541"/>
      <c r="H4" s="541"/>
    </row>
    <row r="5" spans="1:13" s="2" customFormat="1" ht="18">
      <c r="A5" s="542" t="s">
        <v>353</v>
      </c>
      <c r="B5" s="542"/>
      <c r="C5" s="542"/>
      <c r="D5" s="542"/>
      <c r="E5" s="542"/>
      <c r="F5" s="542"/>
      <c r="G5" s="542"/>
      <c r="H5" s="542"/>
    </row>
    <row r="6" spans="1:13">
      <c r="A6" s="543" t="s">
        <v>448</v>
      </c>
      <c r="B6" s="543"/>
      <c r="C6" s="543"/>
      <c r="D6" s="543"/>
      <c r="E6" s="543"/>
      <c r="F6" s="543"/>
      <c r="G6" s="543"/>
      <c r="H6" s="543"/>
    </row>
    <row r="7" spans="1:13" s="7" customFormat="1" ht="15.75">
      <c r="A7" s="4" t="s">
        <v>56</v>
      </c>
      <c r="B7" s="4"/>
      <c r="C7" s="4"/>
      <c r="D7" s="4"/>
      <c r="E7" s="4"/>
      <c r="F7" s="4"/>
      <c r="G7" s="4"/>
      <c r="H7" s="8" t="s">
        <v>247</v>
      </c>
      <c r="J7" s="5"/>
      <c r="L7" s="5"/>
      <c r="M7" s="5"/>
    </row>
    <row r="8" spans="1:13" ht="33" customHeight="1" thickBot="1">
      <c r="A8" s="544" t="s">
        <v>167</v>
      </c>
      <c r="B8" s="546" t="s">
        <v>409</v>
      </c>
      <c r="C8" s="547"/>
      <c r="D8" s="548"/>
      <c r="E8" s="546" t="s">
        <v>447</v>
      </c>
      <c r="F8" s="547"/>
      <c r="G8" s="548"/>
      <c r="H8" s="549" t="s">
        <v>168</v>
      </c>
    </row>
    <row r="9" spans="1:13" s="9" customFormat="1" ht="33.75" customHeight="1">
      <c r="A9" s="545"/>
      <c r="B9" s="226" t="s">
        <v>423</v>
      </c>
      <c r="C9" s="226" t="s">
        <v>424</v>
      </c>
      <c r="D9" s="226" t="s">
        <v>151</v>
      </c>
      <c r="E9" s="226" t="s">
        <v>423</v>
      </c>
      <c r="F9" s="226" t="s">
        <v>424</v>
      </c>
      <c r="G9" s="226" t="s">
        <v>151</v>
      </c>
      <c r="H9" s="550"/>
    </row>
    <row r="10" spans="1:13" s="10" customFormat="1" ht="22.5" customHeight="1" thickBot="1">
      <c r="A10" s="155" t="s">
        <v>65</v>
      </c>
      <c r="B10" s="263">
        <v>138</v>
      </c>
      <c r="C10" s="263">
        <v>135</v>
      </c>
      <c r="D10" s="264">
        <f>B10+C10</f>
        <v>273</v>
      </c>
      <c r="E10" s="263">
        <v>111</v>
      </c>
      <c r="F10" s="263">
        <v>153</v>
      </c>
      <c r="G10" s="264">
        <f>SUM(E10:F10)</f>
        <v>264</v>
      </c>
      <c r="H10" s="157" t="s">
        <v>66</v>
      </c>
    </row>
    <row r="11" spans="1:13" s="10" customFormat="1" ht="22.5" customHeight="1" thickTop="1" thickBot="1">
      <c r="A11" s="156" t="s">
        <v>67</v>
      </c>
      <c r="B11" s="246">
        <v>294</v>
      </c>
      <c r="C11" s="246">
        <v>132</v>
      </c>
      <c r="D11" s="265">
        <f t="shared" ref="D11:D18" si="0">B11+C11</f>
        <v>426</v>
      </c>
      <c r="E11" s="246">
        <v>261</v>
      </c>
      <c r="F11" s="246">
        <v>135</v>
      </c>
      <c r="G11" s="265">
        <f>SUM(E11:F11)</f>
        <v>396</v>
      </c>
      <c r="H11" s="158" t="s">
        <v>68</v>
      </c>
    </row>
    <row r="12" spans="1:13" s="10" customFormat="1" ht="22.5" customHeight="1" thickTop="1" thickBot="1">
      <c r="A12" s="155" t="s">
        <v>69</v>
      </c>
      <c r="B12" s="245">
        <v>23</v>
      </c>
      <c r="C12" s="245">
        <v>34</v>
      </c>
      <c r="D12" s="261">
        <f t="shared" si="0"/>
        <v>57</v>
      </c>
      <c r="E12" s="245">
        <v>27</v>
      </c>
      <c r="F12" s="245">
        <v>34</v>
      </c>
      <c r="G12" s="261">
        <f t="shared" ref="G12:G18" si="1">SUM(E12:F12)</f>
        <v>61</v>
      </c>
      <c r="H12" s="157" t="s">
        <v>70</v>
      </c>
    </row>
    <row r="13" spans="1:13" s="10" customFormat="1" ht="22.5" customHeight="1" thickTop="1" thickBot="1">
      <c r="A13" s="156" t="s">
        <v>101</v>
      </c>
      <c r="B13" s="246">
        <v>31</v>
      </c>
      <c r="C13" s="246">
        <v>24</v>
      </c>
      <c r="D13" s="265">
        <f t="shared" si="0"/>
        <v>55</v>
      </c>
      <c r="E13" s="246">
        <v>44</v>
      </c>
      <c r="F13" s="246">
        <v>26</v>
      </c>
      <c r="G13" s="265">
        <f t="shared" si="1"/>
        <v>70</v>
      </c>
      <c r="H13" s="158" t="s">
        <v>71</v>
      </c>
    </row>
    <row r="14" spans="1:13" s="10" customFormat="1" ht="22.5" customHeight="1" thickTop="1" thickBot="1">
      <c r="A14" s="155" t="s">
        <v>72</v>
      </c>
      <c r="B14" s="245">
        <v>13</v>
      </c>
      <c r="C14" s="245">
        <v>8</v>
      </c>
      <c r="D14" s="261">
        <f t="shared" si="0"/>
        <v>21</v>
      </c>
      <c r="E14" s="245">
        <v>10</v>
      </c>
      <c r="F14" s="245">
        <v>7</v>
      </c>
      <c r="G14" s="261">
        <f t="shared" si="1"/>
        <v>17</v>
      </c>
      <c r="H14" s="157" t="s">
        <v>73</v>
      </c>
    </row>
    <row r="15" spans="1:13" s="10" customFormat="1" ht="22.5" customHeight="1" thickTop="1" thickBot="1">
      <c r="A15" s="156" t="s">
        <v>74</v>
      </c>
      <c r="B15" s="246">
        <v>7</v>
      </c>
      <c r="C15" s="246">
        <v>2</v>
      </c>
      <c r="D15" s="265">
        <f t="shared" si="0"/>
        <v>9</v>
      </c>
      <c r="E15" s="246">
        <v>1</v>
      </c>
      <c r="F15" s="436">
        <v>0</v>
      </c>
      <c r="G15" s="265">
        <f t="shared" si="1"/>
        <v>1</v>
      </c>
      <c r="H15" s="158" t="s">
        <v>75</v>
      </c>
    </row>
    <row r="16" spans="1:13" s="10" customFormat="1" ht="22.5" customHeight="1" thickTop="1" thickBot="1">
      <c r="A16" s="155" t="s">
        <v>76</v>
      </c>
      <c r="B16" s="245">
        <v>18</v>
      </c>
      <c r="C16" s="245">
        <v>20</v>
      </c>
      <c r="D16" s="261">
        <f>B16+C16</f>
        <v>38</v>
      </c>
      <c r="E16" s="245">
        <v>21</v>
      </c>
      <c r="F16" s="245">
        <v>10</v>
      </c>
      <c r="G16" s="261">
        <f>SUM(E16:F16)</f>
        <v>31</v>
      </c>
      <c r="H16" s="157" t="s">
        <v>77</v>
      </c>
    </row>
    <row r="17" spans="1:10" s="10" customFormat="1" ht="22.5" customHeight="1" thickTop="1" thickBot="1">
      <c r="A17" s="156" t="s">
        <v>78</v>
      </c>
      <c r="B17" s="246">
        <v>71</v>
      </c>
      <c r="C17" s="246">
        <v>4</v>
      </c>
      <c r="D17" s="265">
        <f t="shared" si="0"/>
        <v>75</v>
      </c>
      <c r="E17" s="246">
        <v>48</v>
      </c>
      <c r="F17" s="246">
        <v>14</v>
      </c>
      <c r="G17" s="265">
        <f t="shared" si="1"/>
        <v>62</v>
      </c>
      <c r="H17" s="158" t="s">
        <v>177</v>
      </c>
    </row>
    <row r="18" spans="1:10" s="10" customFormat="1" ht="22.5" customHeight="1" thickTop="1">
      <c r="A18" s="159" t="s">
        <v>79</v>
      </c>
      <c r="B18" s="437">
        <v>0</v>
      </c>
      <c r="C18" s="245">
        <v>13</v>
      </c>
      <c r="D18" s="261">
        <f t="shared" si="0"/>
        <v>13</v>
      </c>
      <c r="E18" s="437">
        <v>0</v>
      </c>
      <c r="F18" s="245">
        <v>12</v>
      </c>
      <c r="G18" s="261">
        <f t="shared" si="1"/>
        <v>12</v>
      </c>
      <c r="H18" s="160" t="s">
        <v>325</v>
      </c>
    </row>
    <row r="19" spans="1:10" s="10" customFormat="1" ht="22.5" customHeight="1">
      <c r="A19" s="161" t="s">
        <v>13</v>
      </c>
      <c r="B19" s="266">
        <f>SUM(B10:B18)</f>
        <v>595</v>
      </c>
      <c r="C19" s="266">
        <f t="shared" ref="C19" si="2">SUM(C10:C18)</f>
        <v>372</v>
      </c>
      <c r="D19" s="266">
        <f>SUM(D10:D18)</f>
        <v>967</v>
      </c>
      <c r="E19" s="266">
        <f>SUM(E10:E18)</f>
        <v>523</v>
      </c>
      <c r="F19" s="266">
        <f t="shared" ref="F19:G19" si="3">SUM(F10:F18)</f>
        <v>391</v>
      </c>
      <c r="G19" s="266">
        <f t="shared" si="3"/>
        <v>914</v>
      </c>
      <c r="H19" s="248" t="s">
        <v>14</v>
      </c>
    </row>
    <row r="20" spans="1:10">
      <c r="I20" s="16"/>
      <c r="J20" s="16"/>
    </row>
    <row r="21" spans="1:10">
      <c r="I21" s="16"/>
      <c r="J21" s="16"/>
    </row>
    <row r="22" spans="1:10">
      <c r="I22" s="16"/>
      <c r="J22" s="16"/>
    </row>
  </sheetData>
  <mergeCells count="8">
    <mergeCell ref="A3:H3"/>
    <mergeCell ref="A4:H4"/>
    <mergeCell ref="A5:H5"/>
    <mergeCell ref="A6:H6"/>
    <mergeCell ref="A8:A9"/>
    <mergeCell ref="B8:D8"/>
    <mergeCell ref="H8:H9"/>
    <mergeCell ref="E8:G8"/>
  </mergeCells>
  <printOptions horizontalCentered="1"/>
  <pageMargins left="0" right="0" top="0.47244094488188981" bottom="0" header="0" footer="0"/>
  <pageSetup paperSize="11" scale="91"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22"/>
  <sheetViews>
    <sheetView rightToLeft="1" view="pageBreakPreview" zoomScaleNormal="100" zoomScaleSheetLayoutView="100" workbookViewId="0">
      <selection activeCell="F20" sqref="F20"/>
    </sheetView>
  </sheetViews>
  <sheetFormatPr defaultColWidth="9.140625" defaultRowHeight="12.75"/>
  <cols>
    <col min="1" max="1" width="23.5703125" style="16" customWidth="1"/>
    <col min="2" max="6" width="9.42578125" style="16" customWidth="1"/>
    <col min="7" max="7" width="9" style="16" customWidth="1"/>
    <col min="8" max="8" width="23.5703125" style="16" customWidth="1"/>
    <col min="9" max="9" width="15.28515625" style="3" customWidth="1"/>
    <col min="10" max="10" width="6.42578125" style="3" customWidth="1"/>
    <col min="11" max="16384" width="9.140625" style="3"/>
  </cols>
  <sheetData>
    <row r="1" spans="1:10" ht="30.75">
      <c r="A1" s="101" t="s">
        <v>125</v>
      </c>
      <c r="B1" s="102"/>
      <c r="C1" s="102"/>
      <c r="D1" s="102"/>
      <c r="E1" s="102"/>
      <c r="F1" s="102"/>
      <c r="G1" s="102"/>
      <c r="H1" s="103" t="s">
        <v>150</v>
      </c>
    </row>
    <row r="2" spans="1:10">
      <c r="A2" s="98"/>
      <c r="B2" s="99"/>
      <c r="C2" s="99"/>
      <c r="D2" s="99"/>
      <c r="E2" s="99"/>
      <c r="F2" s="99"/>
      <c r="G2" s="99"/>
      <c r="H2" s="99"/>
      <c r="I2" s="99"/>
    </row>
    <row r="3" spans="1:10" s="2" customFormat="1" ht="21.75">
      <c r="A3" s="540" t="s">
        <v>354</v>
      </c>
      <c r="B3" s="540"/>
      <c r="C3" s="540"/>
      <c r="D3" s="540"/>
      <c r="E3" s="540"/>
      <c r="F3" s="540"/>
      <c r="G3" s="540"/>
      <c r="H3" s="540"/>
    </row>
    <row r="4" spans="1:10" s="2" customFormat="1" ht="18.75">
      <c r="A4" s="541" t="s">
        <v>445</v>
      </c>
      <c r="B4" s="541"/>
      <c r="C4" s="541"/>
      <c r="D4" s="541"/>
      <c r="E4" s="541"/>
      <c r="F4" s="541"/>
      <c r="G4" s="541"/>
      <c r="H4" s="541"/>
    </row>
    <row r="5" spans="1:10" s="2" customFormat="1" ht="18">
      <c r="A5" s="542" t="s">
        <v>355</v>
      </c>
      <c r="B5" s="542"/>
      <c r="C5" s="542"/>
      <c r="D5" s="542"/>
      <c r="E5" s="542"/>
      <c r="F5" s="542"/>
      <c r="G5" s="542"/>
      <c r="H5" s="542"/>
    </row>
    <row r="6" spans="1:10">
      <c r="A6" s="543" t="s">
        <v>446</v>
      </c>
      <c r="B6" s="543"/>
      <c r="C6" s="543"/>
      <c r="D6" s="543"/>
      <c r="E6" s="543"/>
      <c r="F6" s="543"/>
      <c r="G6" s="543"/>
      <c r="H6" s="543"/>
    </row>
    <row r="7" spans="1:10" s="7" customFormat="1" ht="15.75">
      <c r="A7" s="4" t="s">
        <v>57</v>
      </c>
      <c r="B7" s="4"/>
      <c r="C7" s="4"/>
      <c r="D7" s="4"/>
      <c r="E7" s="4"/>
      <c r="F7" s="4"/>
      <c r="G7" s="4"/>
      <c r="H7" s="8" t="s">
        <v>108</v>
      </c>
      <c r="J7" s="5"/>
    </row>
    <row r="8" spans="1:10" ht="33.75" customHeight="1" thickBot="1">
      <c r="A8" s="544" t="s">
        <v>170</v>
      </c>
      <c r="B8" s="546" t="s">
        <v>409</v>
      </c>
      <c r="C8" s="547"/>
      <c r="D8" s="548"/>
      <c r="E8" s="546" t="s">
        <v>447</v>
      </c>
      <c r="F8" s="547"/>
      <c r="G8" s="548"/>
      <c r="H8" s="549" t="s">
        <v>169</v>
      </c>
    </row>
    <row r="9" spans="1:10" s="9" customFormat="1" ht="33.75" customHeight="1">
      <c r="A9" s="545"/>
      <c r="B9" s="226" t="s">
        <v>421</v>
      </c>
      <c r="C9" s="226" t="s">
        <v>422</v>
      </c>
      <c r="D9" s="226" t="s">
        <v>151</v>
      </c>
      <c r="E9" s="226" t="s">
        <v>421</v>
      </c>
      <c r="F9" s="226" t="s">
        <v>422</v>
      </c>
      <c r="G9" s="226" t="s">
        <v>151</v>
      </c>
      <c r="H9" s="550"/>
    </row>
    <row r="10" spans="1:10" s="10" customFormat="1" ht="22.5" customHeight="1" thickBot="1">
      <c r="A10" s="155" t="s">
        <v>65</v>
      </c>
      <c r="B10" s="263">
        <v>110</v>
      </c>
      <c r="C10" s="263">
        <v>160</v>
      </c>
      <c r="D10" s="264">
        <f>B10+C10</f>
        <v>270</v>
      </c>
      <c r="E10" s="263">
        <v>85</v>
      </c>
      <c r="F10" s="263">
        <v>160</v>
      </c>
      <c r="G10" s="264">
        <f>E10+F10</f>
        <v>245</v>
      </c>
      <c r="H10" s="157" t="s">
        <v>66</v>
      </c>
    </row>
    <row r="11" spans="1:10" s="10" customFormat="1" ht="22.5" customHeight="1" thickTop="1" thickBot="1">
      <c r="A11" s="156" t="s">
        <v>67</v>
      </c>
      <c r="B11" s="246">
        <v>258</v>
      </c>
      <c r="C11" s="246">
        <v>159</v>
      </c>
      <c r="D11" s="265">
        <f t="shared" ref="D11:D13" si="0">B11+C11</f>
        <v>417</v>
      </c>
      <c r="E11" s="246">
        <v>240</v>
      </c>
      <c r="F11" s="246">
        <v>146</v>
      </c>
      <c r="G11" s="265">
        <f t="shared" ref="G11:G13" si="1">E11+F11</f>
        <v>386</v>
      </c>
      <c r="H11" s="158" t="s">
        <v>68</v>
      </c>
    </row>
    <row r="12" spans="1:10" s="10" customFormat="1" ht="22.5" customHeight="1" thickTop="1" thickBot="1">
      <c r="A12" s="155" t="s">
        <v>69</v>
      </c>
      <c r="B12" s="245">
        <v>20</v>
      </c>
      <c r="C12" s="245">
        <v>35</v>
      </c>
      <c r="D12" s="261">
        <f t="shared" si="0"/>
        <v>55</v>
      </c>
      <c r="E12" s="245">
        <v>33</v>
      </c>
      <c r="F12" s="245">
        <v>43</v>
      </c>
      <c r="G12" s="261">
        <f>E12+F12</f>
        <v>76</v>
      </c>
      <c r="H12" s="157" t="s">
        <v>70</v>
      </c>
    </row>
    <row r="13" spans="1:10" s="10" customFormat="1" ht="22.5" customHeight="1" thickTop="1" thickBot="1">
      <c r="A13" s="156" t="s">
        <v>101</v>
      </c>
      <c r="B13" s="246">
        <v>32</v>
      </c>
      <c r="C13" s="246">
        <v>22</v>
      </c>
      <c r="D13" s="265">
        <f t="shared" si="0"/>
        <v>54</v>
      </c>
      <c r="E13" s="246">
        <v>35</v>
      </c>
      <c r="F13" s="246">
        <v>34</v>
      </c>
      <c r="G13" s="265">
        <f t="shared" si="1"/>
        <v>69</v>
      </c>
      <c r="H13" s="158" t="s">
        <v>71</v>
      </c>
    </row>
    <row r="14" spans="1:10" s="10" customFormat="1" ht="22.5" customHeight="1" thickTop="1" thickBot="1">
      <c r="A14" s="155" t="s">
        <v>72</v>
      </c>
      <c r="B14" s="245">
        <v>12</v>
      </c>
      <c r="C14" s="245">
        <v>16</v>
      </c>
      <c r="D14" s="261">
        <f>B14+C14</f>
        <v>28</v>
      </c>
      <c r="E14" s="245">
        <v>18</v>
      </c>
      <c r="F14" s="245">
        <v>6</v>
      </c>
      <c r="G14" s="261">
        <f>E14+F14</f>
        <v>24</v>
      </c>
      <c r="H14" s="157" t="s">
        <v>73</v>
      </c>
    </row>
    <row r="15" spans="1:10" s="10" customFormat="1" ht="22.5" customHeight="1" thickTop="1" thickBot="1">
      <c r="A15" s="156" t="s">
        <v>74</v>
      </c>
      <c r="B15" s="246">
        <v>2</v>
      </c>
      <c r="C15" s="246">
        <v>1</v>
      </c>
      <c r="D15" s="265">
        <f t="shared" ref="D15:D18" si="2">B15+C15</f>
        <v>3</v>
      </c>
      <c r="E15" s="246">
        <v>1</v>
      </c>
      <c r="F15" s="246">
        <v>1</v>
      </c>
      <c r="G15" s="265">
        <f t="shared" ref="G15:G18" si="3">E15+F15</f>
        <v>2</v>
      </c>
      <c r="H15" s="158" t="s">
        <v>75</v>
      </c>
    </row>
    <row r="16" spans="1:10" s="10" customFormat="1" ht="22.5" customHeight="1" thickTop="1" thickBot="1">
      <c r="A16" s="155" t="s">
        <v>76</v>
      </c>
      <c r="B16" s="245">
        <v>24</v>
      </c>
      <c r="C16" s="245">
        <v>16</v>
      </c>
      <c r="D16" s="261">
        <f>B16+C16</f>
        <v>40</v>
      </c>
      <c r="E16" s="245">
        <v>29</v>
      </c>
      <c r="F16" s="245">
        <v>14</v>
      </c>
      <c r="G16" s="261">
        <f t="shared" si="3"/>
        <v>43</v>
      </c>
      <c r="H16" s="157" t="s">
        <v>77</v>
      </c>
    </row>
    <row r="17" spans="1:10" s="10" customFormat="1" ht="22.5" customHeight="1" thickTop="1" thickBot="1">
      <c r="A17" s="156" t="s">
        <v>78</v>
      </c>
      <c r="B17" s="246">
        <v>80</v>
      </c>
      <c r="C17" s="246">
        <v>2</v>
      </c>
      <c r="D17" s="265">
        <f t="shared" si="2"/>
        <v>82</v>
      </c>
      <c r="E17" s="246">
        <v>45</v>
      </c>
      <c r="F17" s="246">
        <v>11</v>
      </c>
      <c r="G17" s="265">
        <f t="shared" si="3"/>
        <v>56</v>
      </c>
      <c r="H17" s="158" t="s">
        <v>177</v>
      </c>
    </row>
    <row r="18" spans="1:10" s="10" customFormat="1" ht="22.5" customHeight="1" thickTop="1">
      <c r="A18" s="159" t="s">
        <v>79</v>
      </c>
      <c r="B18" s="437">
        <v>0</v>
      </c>
      <c r="C18" s="245">
        <v>18</v>
      </c>
      <c r="D18" s="261">
        <f t="shared" si="2"/>
        <v>18</v>
      </c>
      <c r="E18" s="245">
        <v>1</v>
      </c>
      <c r="F18" s="245">
        <v>12</v>
      </c>
      <c r="G18" s="261">
        <f t="shared" si="3"/>
        <v>13</v>
      </c>
      <c r="H18" s="160" t="s">
        <v>325</v>
      </c>
    </row>
    <row r="19" spans="1:10" s="10" customFormat="1" ht="22.5" customHeight="1">
      <c r="A19" s="161" t="s">
        <v>13</v>
      </c>
      <c r="B19" s="266">
        <f t="shared" ref="B19:D19" si="4">SUM(B10:B18)</f>
        <v>538</v>
      </c>
      <c r="C19" s="266">
        <f>SUM(C10:C18)</f>
        <v>429</v>
      </c>
      <c r="D19" s="266">
        <f t="shared" si="4"/>
        <v>967</v>
      </c>
      <c r="E19" s="266">
        <f>SUM(E10:E18)</f>
        <v>487</v>
      </c>
      <c r="F19" s="266">
        <f>SUM(F10:F18)</f>
        <v>427</v>
      </c>
      <c r="G19" s="266">
        <f t="shared" ref="F19:G19" si="5">SUM(G10:G18)</f>
        <v>914</v>
      </c>
      <c r="H19" s="248" t="s">
        <v>14</v>
      </c>
    </row>
    <row r="20" spans="1:10">
      <c r="C20" s="3"/>
      <c r="D20" s="3"/>
      <c r="I20" s="16"/>
    </row>
    <row r="21" spans="1:10">
      <c r="C21" s="3"/>
      <c r="D21" s="3"/>
      <c r="I21" s="16"/>
    </row>
    <row r="22" spans="1:10">
      <c r="I22" s="16"/>
      <c r="J22" s="16"/>
    </row>
  </sheetData>
  <mergeCells count="8">
    <mergeCell ref="A3:H3"/>
    <mergeCell ref="A4:H4"/>
    <mergeCell ref="A5:H5"/>
    <mergeCell ref="A6:H6"/>
    <mergeCell ref="A8:A9"/>
    <mergeCell ref="H8:H9"/>
    <mergeCell ref="B8:D8"/>
    <mergeCell ref="E8:G8"/>
  </mergeCells>
  <printOptions horizontalCentered="1"/>
  <pageMargins left="0" right="0" top="0.47244094488188981" bottom="0" header="0" footer="0"/>
  <pageSetup paperSize="11" scale="9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22"/>
  <sheetViews>
    <sheetView rightToLeft="1" tabSelected="1" view="pageBreakPreview" zoomScaleNormal="100" zoomScaleSheetLayoutView="100" workbookViewId="0">
      <selection activeCell="H19" sqref="H19"/>
    </sheetView>
  </sheetViews>
  <sheetFormatPr defaultRowHeight="15"/>
  <cols>
    <col min="1" max="1" width="13.5703125" customWidth="1"/>
    <col min="2" max="2" width="6.85546875" customWidth="1"/>
    <col min="3" max="3" width="8" customWidth="1"/>
    <col min="4" max="4" width="7.7109375" customWidth="1"/>
    <col min="5" max="5" width="6.85546875" customWidth="1"/>
    <col min="6" max="6" width="7.85546875" customWidth="1"/>
    <col min="7" max="7" width="7.7109375" customWidth="1"/>
    <col min="8" max="8" width="7.5703125" customWidth="1"/>
    <col min="9" max="9" width="9.7109375" customWidth="1"/>
    <col min="10" max="10" width="8.140625" customWidth="1"/>
    <col min="11" max="11" width="8" customWidth="1"/>
    <col min="12" max="12" width="13.5703125" customWidth="1"/>
  </cols>
  <sheetData>
    <row r="1" spans="1:12" s="3" customFormat="1" ht="30.75">
      <c r="A1" s="101" t="s">
        <v>125</v>
      </c>
      <c r="B1" s="102"/>
      <c r="C1" s="102"/>
      <c r="D1" s="102"/>
      <c r="E1" s="102"/>
      <c r="F1" s="102"/>
      <c r="G1" s="102"/>
      <c r="H1" s="342"/>
      <c r="I1" s="342"/>
      <c r="J1" s="342"/>
      <c r="K1" s="342"/>
      <c r="L1" s="103" t="s">
        <v>150</v>
      </c>
    </row>
    <row r="2" spans="1:12" s="3" customFormat="1" ht="12.75">
      <c r="A2" s="98"/>
      <c r="B2" s="99"/>
      <c r="C2" s="99"/>
      <c r="D2" s="99"/>
      <c r="E2" s="99"/>
      <c r="F2" s="99"/>
      <c r="G2" s="99"/>
      <c r="H2" s="99"/>
      <c r="I2" s="99"/>
      <c r="J2" s="99"/>
      <c r="K2" s="99"/>
      <c r="L2" s="99"/>
    </row>
    <row r="3" spans="1:12" s="2" customFormat="1" ht="21.75">
      <c r="A3" s="540" t="s">
        <v>359</v>
      </c>
      <c r="B3" s="540"/>
      <c r="C3" s="540"/>
      <c r="D3" s="540"/>
      <c r="E3" s="540"/>
      <c r="F3" s="540"/>
      <c r="G3" s="540"/>
      <c r="H3" s="540"/>
      <c r="I3" s="540"/>
      <c r="J3" s="540"/>
      <c r="K3" s="540"/>
      <c r="L3" s="540"/>
    </row>
    <row r="4" spans="1:12" s="2" customFormat="1" ht="18.75">
      <c r="A4" s="541" t="s">
        <v>432</v>
      </c>
      <c r="B4" s="541"/>
      <c r="C4" s="541"/>
      <c r="D4" s="541"/>
      <c r="E4" s="541"/>
      <c r="F4" s="541"/>
      <c r="G4" s="541"/>
      <c r="H4" s="541"/>
      <c r="I4" s="541"/>
      <c r="J4" s="541"/>
      <c r="K4" s="541"/>
      <c r="L4" s="541"/>
    </row>
    <row r="5" spans="1:12" s="2" customFormat="1" ht="18">
      <c r="A5" s="542" t="s">
        <v>360</v>
      </c>
      <c r="B5" s="542"/>
      <c r="C5" s="542"/>
      <c r="D5" s="542"/>
      <c r="E5" s="542"/>
      <c r="F5" s="542"/>
      <c r="G5" s="542"/>
      <c r="H5" s="542"/>
      <c r="I5" s="542"/>
      <c r="J5" s="542"/>
      <c r="K5" s="542"/>
      <c r="L5" s="542"/>
    </row>
    <row r="6" spans="1:12" s="3" customFormat="1" ht="12.75">
      <c r="A6" s="543" t="s">
        <v>433</v>
      </c>
      <c r="B6" s="543"/>
      <c r="C6" s="543"/>
      <c r="D6" s="543"/>
      <c r="E6" s="543"/>
      <c r="F6" s="543"/>
      <c r="G6" s="543"/>
      <c r="H6" s="543"/>
      <c r="I6" s="543"/>
      <c r="J6" s="543"/>
      <c r="K6" s="543"/>
      <c r="L6" s="543"/>
    </row>
    <row r="7" spans="1:12" s="7" customFormat="1" ht="15.75">
      <c r="A7" s="4" t="s">
        <v>58</v>
      </c>
      <c r="B7" s="4"/>
      <c r="C7" s="4"/>
      <c r="D7" s="4"/>
      <c r="E7" s="4"/>
      <c r="F7" s="4"/>
      <c r="G7" s="4"/>
      <c r="H7" s="5"/>
      <c r="I7" s="5"/>
      <c r="J7" s="5"/>
      <c r="L7" s="8" t="s">
        <v>59</v>
      </c>
    </row>
    <row r="8" spans="1:12" ht="15" customHeight="1" thickBot="1">
      <c r="A8" s="544" t="s">
        <v>383</v>
      </c>
      <c r="B8" s="556" t="s">
        <v>367</v>
      </c>
      <c r="C8" s="556"/>
      <c r="D8" s="556"/>
      <c r="E8" s="556"/>
      <c r="F8" s="556"/>
      <c r="G8" s="556"/>
      <c r="H8" s="556"/>
      <c r="I8" s="556"/>
      <c r="J8" s="556"/>
      <c r="K8" s="556"/>
      <c r="L8" s="553" t="s">
        <v>382</v>
      </c>
    </row>
    <row r="9" spans="1:12" ht="15.75" thickBot="1">
      <c r="A9" s="552"/>
      <c r="B9" s="551" t="s">
        <v>346</v>
      </c>
      <c r="C9" s="551"/>
      <c r="D9" s="551"/>
      <c r="E9" s="551"/>
      <c r="F9" s="551"/>
      <c r="G9" s="551"/>
      <c r="H9" s="551"/>
      <c r="I9" s="551"/>
      <c r="J9" s="551"/>
      <c r="K9" s="551"/>
      <c r="L9" s="554"/>
    </row>
    <row r="10" spans="1:12" ht="27.6" customHeight="1" thickBot="1">
      <c r="A10" s="552"/>
      <c r="B10" s="310" t="s">
        <v>65</v>
      </c>
      <c r="C10" s="310" t="s">
        <v>67</v>
      </c>
      <c r="D10" s="310" t="s">
        <v>69</v>
      </c>
      <c r="E10" s="310" t="s">
        <v>101</v>
      </c>
      <c r="F10" s="310" t="s">
        <v>72</v>
      </c>
      <c r="G10" s="310" t="s">
        <v>74</v>
      </c>
      <c r="H10" s="310" t="s">
        <v>76</v>
      </c>
      <c r="I10" s="310" t="s">
        <v>345</v>
      </c>
      <c r="J10" s="310" t="s">
        <v>79</v>
      </c>
      <c r="K10" s="310" t="s">
        <v>13</v>
      </c>
      <c r="L10" s="554"/>
    </row>
    <row r="11" spans="1:12" ht="27.6" customHeight="1">
      <c r="A11" s="545"/>
      <c r="B11" s="306" t="s">
        <v>66</v>
      </c>
      <c r="C11" s="306" t="s">
        <v>68</v>
      </c>
      <c r="D11" s="306" t="s">
        <v>70</v>
      </c>
      <c r="E11" s="306" t="s">
        <v>71</v>
      </c>
      <c r="F11" s="306" t="s">
        <v>73</v>
      </c>
      <c r="G11" s="306" t="s">
        <v>75</v>
      </c>
      <c r="H11" s="306" t="s">
        <v>77</v>
      </c>
      <c r="I11" s="306" t="s">
        <v>177</v>
      </c>
      <c r="J11" s="306" t="s">
        <v>325</v>
      </c>
      <c r="K11" s="307" t="s">
        <v>14</v>
      </c>
      <c r="L11" s="555"/>
    </row>
    <row r="12" spans="1:12" ht="19.5" customHeight="1" thickBot="1">
      <c r="A12" s="352" t="s">
        <v>65</v>
      </c>
      <c r="B12" s="453">
        <v>140</v>
      </c>
      <c r="C12" s="453">
        <v>65</v>
      </c>
      <c r="D12" s="453">
        <v>17</v>
      </c>
      <c r="E12" s="453">
        <v>18</v>
      </c>
      <c r="F12" s="453">
        <v>7</v>
      </c>
      <c r="G12" s="453" t="s">
        <v>403</v>
      </c>
      <c r="H12" s="453">
        <v>9</v>
      </c>
      <c r="I12" s="453">
        <v>5</v>
      </c>
      <c r="J12" s="453">
        <v>3</v>
      </c>
      <c r="K12" s="403">
        <f>SUM(B12:J12)</f>
        <v>264</v>
      </c>
      <c r="L12" s="303" t="s">
        <v>66</v>
      </c>
    </row>
    <row r="13" spans="1:12" ht="19.5" customHeight="1" thickBot="1">
      <c r="A13" s="353" t="s">
        <v>67</v>
      </c>
      <c r="B13" s="454">
        <v>70</v>
      </c>
      <c r="C13" s="454">
        <v>233</v>
      </c>
      <c r="D13" s="454">
        <v>25</v>
      </c>
      <c r="E13" s="454">
        <v>18</v>
      </c>
      <c r="F13" s="454">
        <v>8</v>
      </c>
      <c r="G13" s="454">
        <v>2</v>
      </c>
      <c r="H13" s="454">
        <v>16</v>
      </c>
      <c r="I13" s="454">
        <v>19</v>
      </c>
      <c r="J13" s="454">
        <v>5</v>
      </c>
      <c r="K13" s="404">
        <f>SUM(B13:J13)</f>
        <v>396</v>
      </c>
      <c r="L13" s="304" t="s">
        <v>68</v>
      </c>
    </row>
    <row r="14" spans="1:12" ht="19.5" customHeight="1" thickBot="1">
      <c r="A14" s="352" t="s">
        <v>69</v>
      </c>
      <c r="B14" s="453">
        <v>15</v>
      </c>
      <c r="C14" s="453">
        <v>15</v>
      </c>
      <c r="D14" s="453">
        <v>28</v>
      </c>
      <c r="E14" s="453">
        <v>1</v>
      </c>
      <c r="F14" s="447">
        <v>0</v>
      </c>
      <c r="G14" s="447">
        <v>0</v>
      </c>
      <c r="H14" s="453">
        <v>1</v>
      </c>
      <c r="I14" s="453">
        <v>1</v>
      </c>
      <c r="J14" s="447">
        <v>0</v>
      </c>
      <c r="K14" s="403">
        <f>SUM(B14:J14)</f>
        <v>61</v>
      </c>
      <c r="L14" s="303" t="s">
        <v>70</v>
      </c>
    </row>
    <row r="15" spans="1:12" ht="19.5" customHeight="1" thickBot="1">
      <c r="A15" s="353" t="s">
        <v>101</v>
      </c>
      <c r="B15" s="454">
        <v>7</v>
      </c>
      <c r="C15" s="454">
        <v>24</v>
      </c>
      <c r="D15" s="454">
        <v>3</v>
      </c>
      <c r="E15" s="454">
        <v>28</v>
      </c>
      <c r="F15" s="454">
        <v>1</v>
      </c>
      <c r="G15" s="446">
        <v>0</v>
      </c>
      <c r="H15" s="454">
        <v>3</v>
      </c>
      <c r="I15" s="454">
        <v>4</v>
      </c>
      <c r="J15" s="446">
        <v>0</v>
      </c>
      <c r="K15" s="404">
        <f t="shared" ref="K15:K20" si="0">SUM(B15:J15)</f>
        <v>70</v>
      </c>
      <c r="L15" s="304" t="s">
        <v>71</v>
      </c>
    </row>
    <row r="16" spans="1:12" ht="19.5" customHeight="1" thickBot="1">
      <c r="A16" s="352" t="s">
        <v>72</v>
      </c>
      <c r="B16" s="453">
        <v>1</v>
      </c>
      <c r="C16" s="453">
        <v>6</v>
      </c>
      <c r="D16" s="453">
        <v>1</v>
      </c>
      <c r="E16" s="447">
        <v>0</v>
      </c>
      <c r="F16" s="453">
        <v>7</v>
      </c>
      <c r="G16" s="447">
        <v>0</v>
      </c>
      <c r="H16" s="453">
        <v>1</v>
      </c>
      <c r="I16" s="453">
        <v>1</v>
      </c>
      <c r="J16" s="447">
        <v>0</v>
      </c>
      <c r="K16" s="403">
        <f t="shared" si="0"/>
        <v>17</v>
      </c>
      <c r="L16" s="303" t="s">
        <v>73</v>
      </c>
    </row>
    <row r="17" spans="1:12" ht="19.5" customHeight="1" thickBot="1">
      <c r="A17" s="353" t="s">
        <v>74</v>
      </c>
      <c r="B17" s="454">
        <v>1</v>
      </c>
      <c r="C17" s="446">
        <v>0</v>
      </c>
      <c r="D17" s="446">
        <v>0</v>
      </c>
      <c r="E17" s="446">
        <v>0</v>
      </c>
      <c r="F17" s="446">
        <v>0</v>
      </c>
      <c r="G17" s="446">
        <v>0</v>
      </c>
      <c r="H17" s="446">
        <v>0</v>
      </c>
      <c r="I17" s="446">
        <v>0</v>
      </c>
      <c r="J17" s="454">
        <v>0</v>
      </c>
      <c r="K17" s="404">
        <f t="shared" si="0"/>
        <v>1</v>
      </c>
      <c r="L17" s="304" t="s">
        <v>75</v>
      </c>
    </row>
    <row r="18" spans="1:12" ht="19.5" customHeight="1" thickBot="1">
      <c r="A18" s="352" t="s">
        <v>76</v>
      </c>
      <c r="B18" s="453">
        <v>5</v>
      </c>
      <c r="C18" s="453">
        <v>11</v>
      </c>
      <c r="D18" s="453">
        <v>1</v>
      </c>
      <c r="E18" s="453">
        <v>2</v>
      </c>
      <c r="F18" s="453">
        <v>1</v>
      </c>
      <c r="G18" s="447">
        <v>0</v>
      </c>
      <c r="H18" s="453">
        <v>11</v>
      </c>
      <c r="I18" s="447">
        <v>0</v>
      </c>
      <c r="J18" s="447">
        <v>0</v>
      </c>
      <c r="K18" s="403">
        <f t="shared" si="0"/>
        <v>31</v>
      </c>
      <c r="L18" s="303" t="s">
        <v>77</v>
      </c>
    </row>
    <row r="19" spans="1:12" ht="19.5" customHeight="1" thickBot="1">
      <c r="A19" s="353" t="s">
        <v>345</v>
      </c>
      <c r="B19" s="454">
        <v>3</v>
      </c>
      <c r="C19" s="454">
        <v>25</v>
      </c>
      <c r="D19" s="454">
        <v>1</v>
      </c>
      <c r="E19" s="454">
        <v>2</v>
      </c>
      <c r="F19" s="446">
        <v>0</v>
      </c>
      <c r="G19" s="446">
        <v>0</v>
      </c>
      <c r="H19" s="454">
        <v>1</v>
      </c>
      <c r="I19" s="454">
        <v>26</v>
      </c>
      <c r="J19" s="454">
        <v>4</v>
      </c>
      <c r="K19" s="404">
        <f t="shared" si="0"/>
        <v>62</v>
      </c>
      <c r="L19" s="304" t="s">
        <v>177</v>
      </c>
    </row>
    <row r="20" spans="1:12" ht="19.5" customHeight="1">
      <c r="A20" s="360" t="s">
        <v>79</v>
      </c>
      <c r="B20" s="455">
        <v>3</v>
      </c>
      <c r="C20" s="455">
        <v>7</v>
      </c>
      <c r="D20" s="483">
        <v>0</v>
      </c>
      <c r="E20" s="483">
        <v>0</v>
      </c>
      <c r="F20" s="483">
        <v>0</v>
      </c>
      <c r="G20" s="483">
        <v>0</v>
      </c>
      <c r="H20" s="455">
        <v>1</v>
      </c>
      <c r="I20" s="483">
        <v>0</v>
      </c>
      <c r="J20" s="455">
        <v>1</v>
      </c>
      <c r="K20" s="405">
        <f t="shared" si="0"/>
        <v>12</v>
      </c>
      <c r="L20" s="361" t="s">
        <v>325</v>
      </c>
    </row>
    <row r="21" spans="1:12" ht="19.5" customHeight="1">
      <c r="A21" s="362" t="s">
        <v>13</v>
      </c>
      <c r="B21" s="406">
        <f>SUM(B12:B20)</f>
        <v>245</v>
      </c>
      <c r="C21" s="406">
        <f t="shared" ref="C21:J21" si="1">SUM(C12:C20)</f>
        <v>386</v>
      </c>
      <c r="D21" s="406">
        <f t="shared" si="1"/>
        <v>76</v>
      </c>
      <c r="E21" s="406">
        <f t="shared" si="1"/>
        <v>69</v>
      </c>
      <c r="F21" s="406">
        <f t="shared" si="1"/>
        <v>24</v>
      </c>
      <c r="G21" s="406">
        <f t="shared" si="1"/>
        <v>2</v>
      </c>
      <c r="H21" s="406">
        <f t="shared" si="1"/>
        <v>43</v>
      </c>
      <c r="I21" s="406">
        <f t="shared" si="1"/>
        <v>56</v>
      </c>
      <c r="J21" s="406">
        <f t="shared" si="1"/>
        <v>13</v>
      </c>
      <c r="K21" s="406">
        <f>SUM(K12:K20)</f>
        <v>914</v>
      </c>
      <c r="L21" s="363" t="s">
        <v>14</v>
      </c>
    </row>
    <row r="22" spans="1:12">
      <c r="A22" s="302"/>
    </row>
  </sheetData>
  <mergeCells count="8">
    <mergeCell ref="B9:K9"/>
    <mergeCell ref="A8:A11"/>
    <mergeCell ref="L8:L11"/>
    <mergeCell ref="A3:L3"/>
    <mergeCell ref="A4:L4"/>
    <mergeCell ref="A5:L5"/>
    <mergeCell ref="A6:L6"/>
    <mergeCell ref="B8:K8"/>
  </mergeCells>
  <printOptions horizontalCentered="1"/>
  <pageMargins left="0" right="0" top="0.47244094488188981" bottom="0" header="0" footer="0"/>
  <pageSetup paperSize="11" scale="87"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17"/>
  <sheetViews>
    <sheetView rightToLeft="1" view="pageBreakPreview" zoomScaleNormal="100" zoomScaleSheetLayoutView="100" workbookViewId="0">
      <selection activeCell="D10" sqref="D10:D15"/>
    </sheetView>
  </sheetViews>
  <sheetFormatPr defaultColWidth="9.140625" defaultRowHeight="12.75"/>
  <cols>
    <col min="1" max="1" width="23.5703125" style="16" customWidth="1"/>
    <col min="2" max="5" width="11.140625" style="16" customWidth="1"/>
    <col min="6" max="6" width="31.140625" style="16" customWidth="1"/>
    <col min="7" max="9" width="6.42578125" style="3" customWidth="1"/>
    <col min="10" max="16384" width="9.140625" style="3"/>
  </cols>
  <sheetData>
    <row r="1" spans="1:9" ht="30.75">
      <c r="A1" s="101" t="s">
        <v>125</v>
      </c>
      <c r="B1" s="102"/>
      <c r="C1" s="102"/>
      <c r="D1" s="102"/>
      <c r="E1" s="102"/>
      <c r="F1" s="103" t="s">
        <v>150</v>
      </c>
    </row>
    <row r="2" spans="1:9">
      <c r="A2" s="98"/>
      <c r="B2" s="99"/>
      <c r="C2" s="99"/>
      <c r="D2" s="99"/>
      <c r="E2" s="99"/>
      <c r="F2" s="99"/>
    </row>
    <row r="3" spans="1:9" s="2" customFormat="1" ht="21.75">
      <c r="A3" s="540" t="s">
        <v>173</v>
      </c>
      <c r="B3" s="540"/>
      <c r="C3" s="540"/>
      <c r="D3" s="540"/>
      <c r="E3" s="540"/>
      <c r="F3" s="540"/>
    </row>
    <row r="4" spans="1:9" s="2" customFormat="1" ht="18.75">
      <c r="A4" s="541" t="s">
        <v>445</v>
      </c>
      <c r="B4" s="541"/>
      <c r="C4" s="541"/>
      <c r="D4" s="541"/>
      <c r="E4" s="541"/>
      <c r="F4" s="541"/>
    </row>
    <row r="5" spans="1:9" s="2" customFormat="1" ht="18">
      <c r="A5" s="542" t="s">
        <v>384</v>
      </c>
      <c r="B5" s="542"/>
      <c r="C5" s="542"/>
      <c r="D5" s="542"/>
      <c r="E5" s="542"/>
      <c r="F5" s="542"/>
    </row>
    <row r="6" spans="1:9">
      <c r="A6" s="543" t="s">
        <v>448</v>
      </c>
      <c r="B6" s="543"/>
      <c r="C6" s="543"/>
      <c r="D6" s="543"/>
      <c r="E6" s="543"/>
      <c r="F6" s="543"/>
    </row>
    <row r="7" spans="1:9" s="7" customFormat="1" ht="15.75">
      <c r="A7" s="4" t="s">
        <v>60</v>
      </c>
      <c r="B7" s="4"/>
      <c r="C7" s="4"/>
      <c r="D7" s="4"/>
      <c r="E7" s="4"/>
      <c r="F7" s="8" t="s">
        <v>61</v>
      </c>
      <c r="H7" s="5"/>
      <c r="I7" s="5"/>
    </row>
    <row r="8" spans="1:9" ht="36.75" customHeight="1">
      <c r="A8" s="557" t="s">
        <v>171</v>
      </c>
      <c r="B8" s="546" t="s">
        <v>410</v>
      </c>
      <c r="C8" s="548"/>
      <c r="D8" s="546" t="s">
        <v>449</v>
      </c>
      <c r="E8" s="548"/>
      <c r="F8" s="549" t="s">
        <v>172</v>
      </c>
    </row>
    <row r="9" spans="1:9" s="9" customFormat="1" ht="28.5" customHeight="1">
      <c r="A9" s="558"/>
      <c r="B9" s="207" t="s">
        <v>342</v>
      </c>
      <c r="C9" s="207" t="s">
        <v>334</v>
      </c>
      <c r="D9" s="207" t="s">
        <v>342</v>
      </c>
      <c r="E9" s="207" t="s">
        <v>334</v>
      </c>
      <c r="F9" s="550"/>
    </row>
    <row r="10" spans="1:9" s="10" customFormat="1" ht="22.5" customHeight="1" thickBot="1">
      <c r="A10" s="144" t="s">
        <v>105</v>
      </c>
      <c r="B10" s="263">
        <v>595</v>
      </c>
      <c r="C10" s="267">
        <f t="shared" ref="C10:C15" si="0">B10/$B$16%</f>
        <v>61.530506721820061</v>
      </c>
      <c r="D10" s="263">
        <v>523</v>
      </c>
      <c r="E10" s="267">
        <f t="shared" ref="E10:E15" si="1">D10/$D$16%</f>
        <v>57.221006564551416</v>
      </c>
      <c r="F10" s="148" t="s">
        <v>152</v>
      </c>
    </row>
    <row r="11" spans="1:9" s="10" customFormat="1" ht="22.5" customHeight="1" thickTop="1" thickBot="1">
      <c r="A11" s="145" t="s">
        <v>91</v>
      </c>
      <c r="B11" s="246">
        <v>27</v>
      </c>
      <c r="C11" s="268">
        <f t="shared" si="0"/>
        <v>2.7921406411582215</v>
      </c>
      <c r="D11" s="246">
        <v>25</v>
      </c>
      <c r="E11" s="268">
        <f t="shared" si="1"/>
        <v>2.7352297592997812</v>
      </c>
      <c r="F11" s="149" t="s">
        <v>86</v>
      </c>
    </row>
    <row r="12" spans="1:9" s="10" customFormat="1" ht="22.5" customHeight="1" thickTop="1" thickBot="1">
      <c r="A12" s="146" t="s">
        <v>92</v>
      </c>
      <c r="B12" s="245">
        <v>223</v>
      </c>
      <c r="C12" s="269">
        <f t="shared" si="0"/>
        <v>23.061013443640125</v>
      </c>
      <c r="D12" s="245">
        <v>235</v>
      </c>
      <c r="E12" s="269">
        <f t="shared" si="1"/>
        <v>25.71115973741794</v>
      </c>
      <c r="F12" s="150" t="s">
        <v>87</v>
      </c>
    </row>
    <row r="13" spans="1:9" s="10" customFormat="1" ht="22.5" customHeight="1" thickTop="1" thickBot="1">
      <c r="A13" s="145" t="s">
        <v>93</v>
      </c>
      <c r="B13" s="246">
        <v>98</v>
      </c>
      <c r="C13" s="268">
        <f t="shared" si="0"/>
        <v>10.134436401240951</v>
      </c>
      <c r="D13" s="246">
        <v>87</v>
      </c>
      <c r="E13" s="268">
        <f t="shared" si="1"/>
        <v>9.5185995623632387</v>
      </c>
      <c r="F13" s="149" t="s">
        <v>88</v>
      </c>
    </row>
    <row r="14" spans="1:9" s="10" customFormat="1" ht="22.5" customHeight="1" thickTop="1" thickBot="1">
      <c r="A14" s="146" t="s">
        <v>94</v>
      </c>
      <c r="B14" s="245">
        <v>13</v>
      </c>
      <c r="C14" s="269">
        <f t="shared" si="0"/>
        <v>1.344364012409514</v>
      </c>
      <c r="D14" s="245">
        <v>14</v>
      </c>
      <c r="E14" s="269">
        <f t="shared" si="1"/>
        <v>1.5317286652078774</v>
      </c>
      <c r="F14" s="150" t="s">
        <v>89</v>
      </c>
    </row>
    <row r="15" spans="1:9" s="10" customFormat="1" ht="22.5" customHeight="1" thickTop="1">
      <c r="A15" s="147" t="s">
        <v>95</v>
      </c>
      <c r="B15" s="246">
        <v>11</v>
      </c>
      <c r="C15" s="268">
        <f t="shared" si="0"/>
        <v>1.1375387797311272</v>
      </c>
      <c r="D15" s="246">
        <v>30</v>
      </c>
      <c r="E15" s="268">
        <f t="shared" si="1"/>
        <v>3.2822757111597372</v>
      </c>
      <c r="F15" s="151" t="s">
        <v>90</v>
      </c>
    </row>
    <row r="16" spans="1:9" s="10" customFormat="1" ht="24" customHeight="1">
      <c r="A16" s="114" t="s">
        <v>26</v>
      </c>
      <c r="B16" s="164">
        <f>SUM(B10:B15)</f>
        <v>967</v>
      </c>
      <c r="C16" s="164">
        <f>SUM(C10:C15)</f>
        <v>100</v>
      </c>
      <c r="D16" s="164">
        <f>SUM(D10:D15)</f>
        <v>914</v>
      </c>
      <c r="E16" s="164">
        <f>SUM(E10:E15)</f>
        <v>100</v>
      </c>
      <c r="F16" s="38" t="s">
        <v>27</v>
      </c>
    </row>
    <row r="17" s="15" customFormat="1"/>
  </sheetData>
  <mergeCells count="8">
    <mergeCell ref="A3:F3"/>
    <mergeCell ref="A4:F4"/>
    <mergeCell ref="A5:F5"/>
    <mergeCell ref="A6:F6"/>
    <mergeCell ref="A8:A9"/>
    <mergeCell ref="F8:F9"/>
    <mergeCell ref="D8:E8"/>
    <mergeCell ref="B8:C8"/>
  </mergeCells>
  <printOptions horizontalCentered="1"/>
  <pageMargins left="0" right="0" top="0.47244094488188981" bottom="0" header="0" footer="0"/>
  <pageSetup paperSize="11" scale="9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23"/>
  <sheetViews>
    <sheetView rightToLeft="1" view="pageBreakPreview" topLeftCell="A4" zoomScaleNormal="100" zoomScaleSheetLayoutView="100" workbookViewId="0">
      <selection activeCell="L11" sqref="L11"/>
    </sheetView>
  </sheetViews>
  <sheetFormatPr defaultColWidth="9.140625" defaultRowHeight="12.75"/>
  <cols>
    <col min="1" max="1" width="21" style="16" customWidth="1"/>
    <col min="2" max="8" width="9.5703125" style="3" customWidth="1"/>
    <col min="9" max="9" width="20.5703125" style="16" customWidth="1"/>
    <col min="10" max="16384" width="9.140625" style="3"/>
  </cols>
  <sheetData>
    <row r="1" spans="1:14" ht="30.75">
      <c r="A1" s="101" t="s">
        <v>125</v>
      </c>
      <c r="B1" s="102"/>
      <c r="C1" s="102"/>
      <c r="D1" s="102"/>
      <c r="E1" s="102"/>
      <c r="F1" s="102"/>
      <c r="G1" s="100"/>
      <c r="H1" s="115"/>
      <c r="I1" s="103" t="s">
        <v>150</v>
      </c>
    </row>
    <row r="2" spans="1:14">
      <c r="A2" s="98"/>
      <c r="B2" s="99"/>
      <c r="C2" s="99"/>
      <c r="D2" s="99"/>
      <c r="E2" s="99"/>
      <c r="F2" s="99"/>
      <c r="G2" s="98"/>
      <c r="H2" s="99"/>
      <c r="I2" s="3"/>
    </row>
    <row r="3" spans="1:14" s="2" customFormat="1" ht="21.75">
      <c r="A3" s="561" t="s">
        <v>80</v>
      </c>
      <c r="B3" s="561"/>
      <c r="C3" s="561"/>
      <c r="D3" s="561"/>
      <c r="E3" s="561"/>
      <c r="F3" s="561"/>
      <c r="G3" s="561"/>
      <c r="H3" s="561"/>
      <c r="I3" s="561"/>
    </row>
    <row r="4" spans="1:14" s="2" customFormat="1" ht="18.75">
      <c r="A4" s="562" t="s">
        <v>432</v>
      </c>
      <c r="B4" s="562"/>
      <c r="C4" s="562"/>
      <c r="D4" s="562"/>
      <c r="E4" s="562"/>
      <c r="F4" s="562"/>
      <c r="G4" s="562"/>
      <c r="H4" s="562"/>
      <c r="I4" s="562"/>
    </row>
    <row r="5" spans="1:14" s="2" customFormat="1" ht="18">
      <c r="A5" s="563" t="s">
        <v>385</v>
      </c>
      <c r="B5" s="563"/>
      <c r="C5" s="563"/>
      <c r="D5" s="563"/>
      <c r="E5" s="563"/>
      <c r="F5" s="563"/>
      <c r="G5" s="563"/>
      <c r="H5" s="563"/>
      <c r="I5" s="563"/>
    </row>
    <row r="6" spans="1:14">
      <c r="A6" s="543" t="s">
        <v>433</v>
      </c>
      <c r="B6" s="543"/>
      <c r="C6" s="543"/>
      <c r="D6" s="543"/>
      <c r="E6" s="543"/>
      <c r="F6" s="543"/>
      <c r="G6" s="543"/>
      <c r="H6" s="543"/>
      <c r="I6" s="543"/>
    </row>
    <row r="7" spans="1:14" s="7" customFormat="1" ht="15.75">
      <c r="A7" s="4" t="s">
        <v>99</v>
      </c>
      <c r="B7" s="5"/>
      <c r="C7" s="5"/>
      <c r="D7" s="6"/>
      <c r="F7" s="5"/>
      <c r="G7" s="5"/>
      <c r="H7" s="6"/>
      <c r="I7" s="8" t="s">
        <v>100</v>
      </c>
      <c r="J7" s="5"/>
      <c r="L7" s="5"/>
      <c r="M7" s="5"/>
      <c r="N7" s="6"/>
    </row>
    <row r="8" spans="1:14" ht="57" customHeight="1" thickBot="1">
      <c r="A8" s="564" t="s">
        <v>371</v>
      </c>
      <c r="B8" s="129" t="s">
        <v>105</v>
      </c>
      <c r="C8" s="129" t="s">
        <v>106</v>
      </c>
      <c r="D8" s="129" t="s">
        <v>92</v>
      </c>
      <c r="E8" s="129" t="s">
        <v>93</v>
      </c>
      <c r="F8" s="129" t="s">
        <v>94</v>
      </c>
      <c r="G8" s="129" t="s">
        <v>95</v>
      </c>
      <c r="H8" s="130" t="s">
        <v>13</v>
      </c>
      <c r="I8" s="559" t="s">
        <v>553</v>
      </c>
    </row>
    <row r="9" spans="1:14" s="10" customFormat="1" ht="39" customHeight="1" thickTop="1">
      <c r="A9" s="565"/>
      <c r="B9" s="128" t="s">
        <v>152</v>
      </c>
      <c r="C9" s="128" t="s">
        <v>86</v>
      </c>
      <c r="D9" s="128" t="s">
        <v>87</v>
      </c>
      <c r="E9" s="128" t="s">
        <v>88</v>
      </c>
      <c r="F9" s="128" t="s">
        <v>89</v>
      </c>
      <c r="G9" s="128" t="s">
        <v>90</v>
      </c>
      <c r="H9" s="132" t="s">
        <v>14</v>
      </c>
      <c r="I9" s="560"/>
    </row>
    <row r="10" spans="1:14" s="10" customFormat="1" ht="23.25" customHeight="1" thickBot="1">
      <c r="A10" s="144" t="s">
        <v>105</v>
      </c>
      <c r="B10" s="274">
        <v>457</v>
      </c>
      <c r="C10" s="274">
        <v>44</v>
      </c>
      <c r="D10" s="274">
        <v>15</v>
      </c>
      <c r="E10" s="274">
        <v>4</v>
      </c>
      <c r="F10" s="274">
        <v>1</v>
      </c>
      <c r="G10" s="274">
        <v>2</v>
      </c>
      <c r="H10" s="34">
        <f>SUM(B10:G10)</f>
        <v>523</v>
      </c>
      <c r="I10" s="356" t="s">
        <v>152</v>
      </c>
    </row>
    <row r="11" spans="1:14" s="10" customFormat="1" ht="42.75" customHeight="1" thickTop="1" thickBot="1">
      <c r="A11" s="145" t="s">
        <v>83</v>
      </c>
      <c r="B11" s="275">
        <v>19</v>
      </c>
      <c r="C11" s="275">
        <v>1</v>
      </c>
      <c r="D11" s="275">
        <v>5</v>
      </c>
      <c r="E11" s="484">
        <v>0</v>
      </c>
      <c r="F11" s="484">
        <v>0</v>
      </c>
      <c r="G11" s="484">
        <v>0</v>
      </c>
      <c r="H11" s="35">
        <f t="shared" ref="H11:H15" si="0">SUM(B11:G11)</f>
        <v>25</v>
      </c>
      <c r="I11" s="357" t="s">
        <v>86</v>
      </c>
    </row>
    <row r="12" spans="1:14" s="10" customFormat="1" ht="23.25" customHeight="1" thickTop="1" thickBot="1">
      <c r="A12" s="146" t="s">
        <v>92</v>
      </c>
      <c r="B12" s="276">
        <v>6</v>
      </c>
      <c r="C12" s="276">
        <v>2</v>
      </c>
      <c r="D12" s="276">
        <v>174</v>
      </c>
      <c r="E12" s="276">
        <v>22</v>
      </c>
      <c r="F12" s="276">
        <v>17</v>
      </c>
      <c r="G12" s="276">
        <v>14</v>
      </c>
      <c r="H12" s="36">
        <f t="shared" si="0"/>
        <v>235</v>
      </c>
      <c r="I12" s="358" t="s">
        <v>87</v>
      </c>
    </row>
    <row r="13" spans="1:14" s="10" customFormat="1" ht="23.25" customHeight="1" thickTop="1" thickBot="1">
      <c r="A13" s="145" t="s">
        <v>93</v>
      </c>
      <c r="B13" s="275">
        <v>3</v>
      </c>
      <c r="C13" s="484">
        <v>0</v>
      </c>
      <c r="D13" s="275">
        <v>5</v>
      </c>
      <c r="E13" s="275">
        <v>74</v>
      </c>
      <c r="F13" s="275">
        <v>3</v>
      </c>
      <c r="G13" s="275">
        <v>2</v>
      </c>
      <c r="H13" s="35">
        <f>SUM(B13:G13)</f>
        <v>87</v>
      </c>
      <c r="I13" s="357" t="s">
        <v>88</v>
      </c>
    </row>
    <row r="14" spans="1:14" s="10" customFormat="1" ht="23.25" customHeight="1" thickTop="1" thickBot="1">
      <c r="A14" s="146" t="s">
        <v>94</v>
      </c>
      <c r="B14" s="485">
        <v>0</v>
      </c>
      <c r="C14" s="485">
        <v>0</v>
      </c>
      <c r="D14" s="276">
        <v>9</v>
      </c>
      <c r="E14" s="276">
        <v>4</v>
      </c>
      <c r="F14" s="276">
        <v>1</v>
      </c>
      <c r="G14" s="485">
        <v>0</v>
      </c>
      <c r="H14" s="36">
        <f t="shared" si="0"/>
        <v>14</v>
      </c>
      <c r="I14" s="358" t="s">
        <v>89</v>
      </c>
    </row>
    <row r="15" spans="1:14" s="10" customFormat="1" ht="23.25" customHeight="1" thickTop="1">
      <c r="A15" s="147" t="s">
        <v>95</v>
      </c>
      <c r="B15" s="277">
        <v>2</v>
      </c>
      <c r="C15" s="486">
        <v>0</v>
      </c>
      <c r="D15" s="277">
        <v>16</v>
      </c>
      <c r="E15" s="277">
        <v>3</v>
      </c>
      <c r="F15" s="277">
        <v>2</v>
      </c>
      <c r="G15" s="277">
        <v>7</v>
      </c>
      <c r="H15" s="37">
        <f t="shared" si="0"/>
        <v>30</v>
      </c>
      <c r="I15" s="359" t="s">
        <v>90</v>
      </c>
    </row>
    <row r="16" spans="1:14" s="10" customFormat="1" ht="23.25" customHeight="1">
      <c r="A16" s="131" t="s">
        <v>26</v>
      </c>
      <c r="B16" s="17">
        <f>SUM(B10:B15)</f>
        <v>487</v>
      </c>
      <c r="C16" s="17">
        <f t="shared" ref="C16:H16" si="1">SUM(C10:C15)</f>
        <v>47</v>
      </c>
      <c r="D16" s="17">
        <f t="shared" si="1"/>
        <v>224</v>
      </c>
      <c r="E16" s="17">
        <f>SUM(E10:E15)</f>
        <v>107</v>
      </c>
      <c r="F16" s="17">
        <f t="shared" si="1"/>
        <v>24</v>
      </c>
      <c r="G16" s="17">
        <f t="shared" si="1"/>
        <v>25</v>
      </c>
      <c r="H16" s="17">
        <f t="shared" si="1"/>
        <v>914</v>
      </c>
      <c r="I16" s="273" t="s">
        <v>27</v>
      </c>
      <c r="M16" s="121" t="s">
        <v>139</v>
      </c>
      <c r="N16" s="121" t="s">
        <v>140</v>
      </c>
    </row>
    <row r="17" spans="1:14" ht="38.25" thickBot="1">
      <c r="A17" s="98"/>
      <c r="B17" s="99"/>
      <c r="C17" s="99"/>
      <c r="D17" s="99"/>
      <c r="E17" s="99"/>
      <c r="F17" s="99"/>
      <c r="G17" s="99"/>
      <c r="H17" s="99"/>
      <c r="I17" s="98"/>
      <c r="L17" s="122" t="s">
        <v>324</v>
      </c>
      <c r="M17" s="10">
        <f>H10</f>
        <v>523</v>
      </c>
      <c r="N17" s="10">
        <f>B16</f>
        <v>487</v>
      </c>
    </row>
    <row r="18" spans="1:14" ht="170.25" thickTop="1" thickBot="1">
      <c r="A18" s="98"/>
      <c r="B18" s="99"/>
      <c r="C18" s="99"/>
      <c r="D18" s="99"/>
      <c r="E18" s="99"/>
      <c r="F18" s="99"/>
      <c r="G18" s="99"/>
      <c r="H18" s="99"/>
      <c r="I18" s="98"/>
      <c r="L18" s="122" t="s">
        <v>156</v>
      </c>
      <c r="M18" s="10">
        <f>H11</f>
        <v>25</v>
      </c>
      <c r="N18" s="10">
        <f>C16</f>
        <v>47</v>
      </c>
    </row>
    <row r="19" spans="1:14" ht="114" thickTop="1" thickBot="1">
      <c r="A19" s="98"/>
      <c r="B19" s="99"/>
      <c r="C19" s="99"/>
      <c r="D19" s="99"/>
      <c r="E19" s="99"/>
      <c r="F19" s="99"/>
      <c r="G19" s="99"/>
      <c r="H19" s="99"/>
      <c r="I19" s="98"/>
      <c r="L19" s="122" t="s">
        <v>157</v>
      </c>
      <c r="M19" s="10">
        <f t="shared" ref="M19:M22" si="2">H12</f>
        <v>235</v>
      </c>
      <c r="N19" s="3">
        <f>D16</f>
        <v>224</v>
      </c>
    </row>
    <row r="20" spans="1:14" ht="69.75" customHeight="1" thickTop="1" thickBot="1">
      <c r="A20" s="98"/>
      <c r="B20" s="99"/>
      <c r="C20" s="99"/>
      <c r="D20" s="99"/>
      <c r="E20" s="99"/>
      <c r="F20" s="99"/>
      <c r="G20" s="99"/>
      <c r="H20" s="99"/>
      <c r="I20" s="98"/>
      <c r="L20" s="122" t="s">
        <v>158</v>
      </c>
      <c r="M20" s="10">
        <f t="shared" si="2"/>
        <v>87</v>
      </c>
      <c r="N20" s="3">
        <f>E16</f>
        <v>107</v>
      </c>
    </row>
    <row r="21" spans="1:14" ht="76.5" thickTop="1" thickBot="1">
      <c r="L21" s="122" t="s">
        <v>159</v>
      </c>
      <c r="M21" s="10">
        <f t="shared" si="2"/>
        <v>14</v>
      </c>
      <c r="N21" s="3">
        <f>F16</f>
        <v>24</v>
      </c>
    </row>
    <row r="22" spans="1:14" ht="57.75" thickTop="1" thickBot="1">
      <c r="L22" s="122" t="s">
        <v>160</v>
      </c>
      <c r="M22" s="10">
        <f t="shared" si="2"/>
        <v>30</v>
      </c>
      <c r="N22" s="3">
        <f>G16</f>
        <v>25</v>
      </c>
    </row>
    <row r="23" spans="1:14" ht="13.5" thickTop="1"/>
  </sheetData>
  <mergeCells count="6">
    <mergeCell ref="I8:I9"/>
    <mergeCell ref="A3:I3"/>
    <mergeCell ref="A4:I4"/>
    <mergeCell ref="A5:I5"/>
    <mergeCell ref="A8:A9"/>
    <mergeCell ref="A6:I6"/>
  </mergeCells>
  <printOptions horizontalCentered="1"/>
  <pageMargins left="0" right="0" top="0.47244094488188981" bottom="0" header="0" footer="0"/>
  <pageSetup paperSize="11" scale="85" orientation="landscape" r:id="rId1"/>
  <rowBreaks count="1" manualBreakCount="1">
    <brk id="16" max="8"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U44"/>
  <sheetViews>
    <sheetView rightToLeft="1" view="pageBreakPreview" topLeftCell="A4" zoomScaleNormal="100" zoomScaleSheetLayoutView="100" workbookViewId="0">
      <selection activeCell="K10" sqref="K10"/>
    </sheetView>
  </sheetViews>
  <sheetFormatPr defaultColWidth="9.140625" defaultRowHeight="12.75"/>
  <cols>
    <col min="1" max="1" width="20" style="16" customWidth="1"/>
    <col min="2" max="2" width="5.85546875" style="16" customWidth="1"/>
    <col min="3" max="9" width="5.85546875" style="3" customWidth="1"/>
    <col min="10" max="10" width="6.7109375" style="3" customWidth="1"/>
    <col min="11" max="11" width="24.140625" style="16" customWidth="1"/>
    <col min="12" max="12" width="9" style="3" customWidth="1"/>
    <col min="13" max="13" width="3.5703125" style="3" customWidth="1"/>
    <col min="14" max="15" width="5.5703125" style="3" customWidth="1"/>
    <col min="16" max="16" width="6.140625" style="3" bestFit="1" customWidth="1"/>
    <col min="17" max="21" width="5.5703125" style="3" customWidth="1"/>
    <col min="22" max="24" width="4.7109375" style="3" customWidth="1"/>
    <col min="25" max="25" width="4.140625" style="3" customWidth="1"/>
    <col min="26" max="16384" width="9.140625" style="3"/>
  </cols>
  <sheetData>
    <row r="1" spans="1:11" ht="30.75">
      <c r="A1" s="101" t="s">
        <v>125</v>
      </c>
      <c r="B1" s="102"/>
      <c r="C1" s="102"/>
      <c r="D1" s="102"/>
      <c r="E1" s="102"/>
      <c r="F1" s="102"/>
      <c r="G1" s="100"/>
      <c r="H1" s="100"/>
      <c r="I1" s="100"/>
      <c r="J1" s="100"/>
      <c r="K1" s="103" t="s">
        <v>150</v>
      </c>
    </row>
    <row r="2" spans="1:11">
      <c r="A2" s="98"/>
      <c r="B2" s="99"/>
      <c r="C2" s="99"/>
      <c r="D2" s="99"/>
      <c r="E2" s="99"/>
      <c r="F2" s="99"/>
      <c r="G2" s="98"/>
      <c r="H2" s="99"/>
      <c r="I2" s="99"/>
      <c r="J2" s="99"/>
      <c r="K2" s="99"/>
    </row>
    <row r="3" spans="1:11" s="2" customFormat="1" ht="21.75">
      <c r="A3" s="561" t="s">
        <v>84</v>
      </c>
      <c r="B3" s="561"/>
      <c r="C3" s="561"/>
      <c r="D3" s="561"/>
      <c r="E3" s="561"/>
      <c r="F3" s="561"/>
      <c r="G3" s="561"/>
      <c r="H3" s="561"/>
      <c r="I3" s="561"/>
      <c r="J3" s="561"/>
      <c r="K3" s="561"/>
    </row>
    <row r="4" spans="1:11" s="2" customFormat="1" ht="18.75">
      <c r="A4" s="562" t="s">
        <v>432</v>
      </c>
      <c r="B4" s="562"/>
      <c r="C4" s="562"/>
      <c r="D4" s="562"/>
      <c r="E4" s="562"/>
      <c r="F4" s="562"/>
      <c r="G4" s="562"/>
      <c r="H4" s="562"/>
      <c r="I4" s="562"/>
      <c r="J4" s="562"/>
      <c r="K4" s="562"/>
    </row>
    <row r="5" spans="1:11" s="2" customFormat="1" ht="18">
      <c r="A5" s="542" t="s">
        <v>85</v>
      </c>
      <c r="B5" s="542"/>
      <c r="C5" s="542"/>
      <c r="D5" s="542"/>
      <c r="E5" s="542"/>
      <c r="F5" s="542"/>
      <c r="G5" s="542"/>
      <c r="H5" s="542"/>
      <c r="I5" s="542"/>
      <c r="J5" s="542"/>
      <c r="K5" s="542"/>
    </row>
    <row r="6" spans="1:11">
      <c r="A6" s="543" t="s">
        <v>433</v>
      </c>
      <c r="B6" s="543"/>
      <c r="C6" s="543"/>
      <c r="D6" s="543"/>
      <c r="E6" s="543"/>
      <c r="F6" s="543"/>
      <c r="G6" s="543"/>
      <c r="H6" s="543"/>
      <c r="I6" s="543"/>
      <c r="J6" s="543"/>
      <c r="K6" s="543"/>
    </row>
    <row r="7" spans="1:11" s="7" customFormat="1" ht="15.75">
      <c r="A7" s="4" t="s">
        <v>81</v>
      </c>
      <c r="B7" s="5"/>
      <c r="C7" s="5"/>
      <c r="D7" s="6"/>
      <c r="F7" s="5"/>
      <c r="H7" s="6"/>
      <c r="J7" s="5"/>
      <c r="K7" s="8" t="s">
        <v>82</v>
      </c>
    </row>
    <row r="8" spans="1:11" ht="34.5" customHeight="1" thickBot="1">
      <c r="A8" s="570" t="s">
        <v>370</v>
      </c>
      <c r="B8" s="566">
        <v>-20</v>
      </c>
      <c r="C8" s="566" t="s">
        <v>30</v>
      </c>
      <c r="D8" s="566" t="s">
        <v>31</v>
      </c>
      <c r="E8" s="566" t="s">
        <v>32</v>
      </c>
      <c r="F8" s="566" t="s">
        <v>33</v>
      </c>
      <c r="G8" s="566" t="s">
        <v>34</v>
      </c>
      <c r="H8" s="566" t="s">
        <v>35</v>
      </c>
      <c r="I8" s="566" t="s">
        <v>64</v>
      </c>
      <c r="J8" s="568" t="s">
        <v>3</v>
      </c>
      <c r="K8" s="572" t="s">
        <v>554</v>
      </c>
    </row>
    <row r="9" spans="1:11" s="10" customFormat="1" ht="45.75" customHeight="1" thickTop="1">
      <c r="A9" s="571"/>
      <c r="B9" s="567"/>
      <c r="C9" s="567"/>
      <c r="D9" s="567"/>
      <c r="E9" s="567"/>
      <c r="F9" s="567"/>
      <c r="G9" s="567"/>
      <c r="H9" s="567"/>
      <c r="I9" s="567"/>
      <c r="J9" s="569"/>
      <c r="K9" s="573"/>
    </row>
    <row r="10" spans="1:11" s="10" customFormat="1" ht="20.25" customHeight="1" thickBot="1">
      <c r="A10" s="122">
        <v>-20</v>
      </c>
      <c r="B10" s="40">
        <v>7</v>
      </c>
      <c r="C10" s="40">
        <v>6</v>
      </c>
      <c r="D10" s="40">
        <v>0</v>
      </c>
      <c r="E10" s="40">
        <v>0</v>
      </c>
      <c r="F10" s="40">
        <v>0</v>
      </c>
      <c r="G10" s="40">
        <v>1</v>
      </c>
      <c r="H10" s="40">
        <v>0</v>
      </c>
      <c r="I10" s="419">
        <v>0</v>
      </c>
      <c r="J10" s="45">
        <f>SUM(B10:I10)</f>
        <v>14</v>
      </c>
      <c r="K10" s="41">
        <v>-20</v>
      </c>
    </row>
    <row r="11" spans="1:11" s="10" customFormat="1" ht="20.25" customHeight="1" thickTop="1" thickBot="1">
      <c r="A11" s="111" t="s">
        <v>4</v>
      </c>
      <c r="B11" s="42">
        <v>70</v>
      </c>
      <c r="C11" s="42">
        <v>132</v>
      </c>
      <c r="D11" s="42">
        <v>25</v>
      </c>
      <c r="E11" s="42">
        <v>1</v>
      </c>
      <c r="F11" s="42">
        <v>2</v>
      </c>
      <c r="G11" s="42" t="s">
        <v>403</v>
      </c>
      <c r="H11" s="42">
        <v>0</v>
      </c>
      <c r="I11" s="42">
        <v>1</v>
      </c>
      <c r="J11" s="43">
        <f t="shared" ref="J11:J18" si="0">SUM(B11:I11)</f>
        <v>231</v>
      </c>
      <c r="K11" s="13" t="s">
        <v>4</v>
      </c>
    </row>
    <row r="12" spans="1:11" s="10" customFormat="1" ht="20.25" customHeight="1" thickTop="1" thickBot="1">
      <c r="A12" s="123" t="s">
        <v>5</v>
      </c>
      <c r="B12" s="44">
        <v>37</v>
      </c>
      <c r="C12" s="44">
        <v>126</v>
      </c>
      <c r="D12" s="44">
        <v>114</v>
      </c>
      <c r="E12" s="44">
        <v>15</v>
      </c>
      <c r="F12" s="44">
        <v>6</v>
      </c>
      <c r="G12" s="44">
        <v>1</v>
      </c>
      <c r="H12" s="44">
        <v>0</v>
      </c>
      <c r="I12" s="44">
        <v>1</v>
      </c>
      <c r="J12" s="45">
        <f t="shared" si="0"/>
        <v>300</v>
      </c>
      <c r="K12" s="46" t="s">
        <v>5</v>
      </c>
    </row>
    <row r="13" spans="1:11" s="10" customFormat="1" ht="20.25" customHeight="1" thickTop="1" thickBot="1">
      <c r="A13" s="111" t="s">
        <v>6</v>
      </c>
      <c r="B13" s="42">
        <v>5</v>
      </c>
      <c r="C13" s="42">
        <v>35</v>
      </c>
      <c r="D13" s="42">
        <v>76</v>
      </c>
      <c r="E13" s="42">
        <v>28</v>
      </c>
      <c r="F13" s="42">
        <v>10</v>
      </c>
      <c r="G13" s="42">
        <v>4</v>
      </c>
      <c r="H13" s="42">
        <v>1</v>
      </c>
      <c r="I13" s="42">
        <v>3</v>
      </c>
      <c r="J13" s="43">
        <f t="shared" si="0"/>
        <v>162</v>
      </c>
      <c r="K13" s="13" t="s">
        <v>6</v>
      </c>
    </row>
    <row r="14" spans="1:11" s="10" customFormat="1" ht="20.25" customHeight="1" thickTop="1" thickBot="1">
      <c r="A14" s="123" t="s">
        <v>7</v>
      </c>
      <c r="B14" s="44">
        <v>1</v>
      </c>
      <c r="C14" s="44">
        <v>5</v>
      </c>
      <c r="D14" s="44">
        <v>18</v>
      </c>
      <c r="E14" s="44">
        <v>35</v>
      </c>
      <c r="F14" s="44">
        <v>22</v>
      </c>
      <c r="G14" s="44">
        <v>5</v>
      </c>
      <c r="H14" s="44">
        <v>3</v>
      </c>
      <c r="I14" s="44">
        <v>0</v>
      </c>
      <c r="J14" s="45">
        <f t="shared" si="0"/>
        <v>89</v>
      </c>
      <c r="K14" s="46" t="s">
        <v>7</v>
      </c>
    </row>
    <row r="15" spans="1:11" s="10" customFormat="1" ht="20.25" customHeight="1" thickTop="1" thickBot="1">
      <c r="A15" s="111" t="s">
        <v>8</v>
      </c>
      <c r="B15" s="42">
        <v>0</v>
      </c>
      <c r="C15" s="42">
        <v>1</v>
      </c>
      <c r="D15" s="42">
        <v>5</v>
      </c>
      <c r="E15" s="42">
        <v>13</v>
      </c>
      <c r="F15" s="42">
        <v>15</v>
      </c>
      <c r="G15" s="42">
        <v>6</v>
      </c>
      <c r="H15" s="42">
        <v>1</v>
      </c>
      <c r="I15" s="42">
        <v>0</v>
      </c>
      <c r="J15" s="43">
        <f t="shared" si="0"/>
        <v>41</v>
      </c>
      <c r="K15" s="13" t="s">
        <v>8</v>
      </c>
    </row>
    <row r="16" spans="1:11" s="10" customFormat="1" ht="20.25" customHeight="1" thickTop="1" thickBot="1">
      <c r="A16" s="123" t="s">
        <v>9</v>
      </c>
      <c r="B16" s="44">
        <v>0</v>
      </c>
      <c r="C16" s="44">
        <v>1</v>
      </c>
      <c r="D16" s="44">
        <v>7</v>
      </c>
      <c r="E16" s="44">
        <v>9</v>
      </c>
      <c r="F16" s="44">
        <v>9</v>
      </c>
      <c r="G16" s="44">
        <v>5</v>
      </c>
      <c r="H16" s="44">
        <v>8</v>
      </c>
      <c r="I16" s="44">
        <v>0</v>
      </c>
      <c r="J16" s="45">
        <f t="shared" si="0"/>
        <v>39</v>
      </c>
      <c r="K16" s="46" t="s">
        <v>9</v>
      </c>
    </row>
    <row r="17" spans="1:21" s="10" customFormat="1" ht="20.25" customHeight="1" thickTop="1" thickBot="1">
      <c r="A17" s="111" t="s">
        <v>10</v>
      </c>
      <c r="B17" s="42">
        <v>0</v>
      </c>
      <c r="C17" s="42">
        <v>0</v>
      </c>
      <c r="D17" s="42">
        <v>0</v>
      </c>
      <c r="E17" s="42">
        <v>3</v>
      </c>
      <c r="F17" s="42">
        <v>11</v>
      </c>
      <c r="G17" s="42">
        <v>4</v>
      </c>
      <c r="H17" s="42">
        <v>3</v>
      </c>
      <c r="I17" s="42">
        <v>3</v>
      </c>
      <c r="J17" s="43">
        <f t="shared" si="0"/>
        <v>24</v>
      </c>
      <c r="K17" s="13" t="s">
        <v>10</v>
      </c>
    </row>
    <row r="18" spans="1:21" s="10" customFormat="1" ht="20.25" customHeight="1" thickTop="1" thickBot="1">
      <c r="A18" s="123" t="s">
        <v>11</v>
      </c>
      <c r="B18" s="44">
        <v>0</v>
      </c>
      <c r="C18" s="44">
        <v>0</v>
      </c>
      <c r="D18" s="44">
        <v>1</v>
      </c>
      <c r="E18" s="44">
        <v>3</v>
      </c>
      <c r="F18" s="44">
        <v>2</v>
      </c>
      <c r="G18" s="44">
        <v>0</v>
      </c>
      <c r="H18" s="44">
        <v>1</v>
      </c>
      <c r="I18" s="44">
        <v>0</v>
      </c>
      <c r="J18" s="45">
        <f t="shared" si="0"/>
        <v>7</v>
      </c>
      <c r="K18" s="46" t="s">
        <v>11</v>
      </c>
      <c r="O18" s="121" t="s">
        <v>139</v>
      </c>
      <c r="P18" s="121" t="s">
        <v>140</v>
      </c>
    </row>
    <row r="19" spans="1:21" s="10" customFormat="1" ht="20.25" customHeight="1" thickTop="1" thickBot="1">
      <c r="A19" s="113" t="s">
        <v>12</v>
      </c>
      <c r="B19" s="47">
        <v>1</v>
      </c>
      <c r="C19" s="47">
        <v>0</v>
      </c>
      <c r="D19" s="47">
        <v>0</v>
      </c>
      <c r="E19" s="47">
        <v>2</v>
      </c>
      <c r="F19" s="47">
        <v>0</v>
      </c>
      <c r="G19" s="47">
        <v>1</v>
      </c>
      <c r="H19" s="47">
        <v>0</v>
      </c>
      <c r="I19" s="47">
        <v>3</v>
      </c>
      <c r="J19" s="48">
        <f>SUM(B19:I19)</f>
        <v>7</v>
      </c>
      <c r="K19" s="28" t="s">
        <v>12</v>
      </c>
      <c r="N19" s="122">
        <v>-20</v>
      </c>
      <c r="O19" s="10">
        <f>J10</f>
        <v>14</v>
      </c>
      <c r="P19" s="10">
        <f>B20</f>
        <v>121</v>
      </c>
    </row>
    <row r="20" spans="1:21" s="10" customFormat="1" ht="20.25" customHeight="1" thickTop="1" thickBot="1">
      <c r="A20" s="114" t="s">
        <v>26</v>
      </c>
      <c r="B20" s="17">
        <f>SUM(B10:B19)</f>
        <v>121</v>
      </c>
      <c r="C20" s="17">
        <f t="shared" ref="C20:I20" si="1">SUM(C10:C19)</f>
        <v>306</v>
      </c>
      <c r="D20" s="17">
        <f t="shared" si="1"/>
        <v>246</v>
      </c>
      <c r="E20" s="17">
        <f>SUM(E10:E19)</f>
        <v>109</v>
      </c>
      <c r="F20" s="17">
        <f>SUM(F10:F19)</f>
        <v>77</v>
      </c>
      <c r="G20" s="17">
        <f t="shared" si="1"/>
        <v>27</v>
      </c>
      <c r="H20" s="17">
        <f t="shared" si="1"/>
        <v>17</v>
      </c>
      <c r="I20" s="17">
        <f t="shared" si="1"/>
        <v>11</v>
      </c>
      <c r="J20" s="17">
        <f>SUM(J10:J19)</f>
        <v>914</v>
      </c>
      <c r="K20" s="53" t="s">
        <v>27</v>
      </c>
      <c r="N20" s="111" t="s">
        <v>4</v>
      </c>
      <c r="O20" s="10">
        <f t="shared" ref="O20:O24" si="2">J11</f>
        <v>231</v>
      </c>
      <c r="P20" s="10">
        <f>C20</f>
        <v>306</v>
      </c>
    </row>
    <row r="21" spans="1:21" ht="13.5" customHeight="1" thickTop="1" thickBot="1">
      <c r="A21" s="99"/>
      <c r="B21" s="99"/>
      <c r="C21" s="99"/>
      <c r="D21" s="99"/>
      <c r="E21" s="99"/>
      <c r="F21" s="99"/>
      <c r="G21" s="99"/>
      <c r="H21" s="99"/>
      <c r="I21" s="99"/>
      <c r="J21" s="99"/>
      <c r="K21" s="99"/>
      <c r="N21" s="123" t="s">
        <v>5</v>
      </c>
      <c r="O21" s="10">
        <f t="shared" si="2"/>
        <v>300</v>
      </c>
      <c r="P21" s="3">
        <f>D20</f>
        <v>246</v>
      </c>
      <c r="U21" s="10"/>
    </row>
    <row r="22" spans="1:21" ht="20.25" thickTop="1" thickBot="1">
      <c r="A22" s="98"/>
      <c r="B22" s="98"/>
      <c r="C22" s="99"/>
      <c r="D22" s="99"/>
      <c r="E22" s="99"/>
      <c r="F22" s="99"/>
      <c r="G22" s="99"/>
      <c r="H22" s="99"/>
      <c r="I22" s="99"/>
      <c r="J22" s="99"/>
      <c r="K22" s="98"/>
      <c r="N22" s="111" t="s">
        <v>6</v>
      </c>
      <c r="O22" s="10">
        <f t="shared" si="2"/>
        <v>162</v>
      </c>
      <c r="P22" s="3">
        <f>E20</f>
        <v>109</v>
      </c>
      <c r="U22" s="10"/>
    </row>
    <row r="23" spans="1:21" ht="20.25" thickTop="1" thickBot="1">
      <c r="A23" s="98"/>
      <c r="B23" s="98"/>
      <c r="C23" s="99"/>
      <c r="D23" s="99"/>
      <c r="E23" s="99"/>
      <c r="F23" s="99"/>
      <c r="G23" s="99"/>
      <c r="H23" s="99"/>
      <c r="I23" s="99"/>
      <c r="J23" s="99"/>
      <c r="K23" s="98"/>
      <c r="N23" s="123" t="s">
        <v>7</v>
      </c>
      <c r="O23" s="10">
        <f t="shared" si="2"/>
        <v>89</v>
      </c>
      <c r="P23" s="3">
        <f>F20</f>
        <v>77</v>
      </c>
    </row>
    <row r="24" spans="1:21" ht="20.25" thickTop="1" thickBot="1">
      <c r="A24" s="98"/>
      <c r="B24" s="98"/>
      <c r="C24" s="99"/>
      <c r="D24" s="99"/>
      <c r="E24" s="99"/>
      <c r="F24" s="99"/>
      <c r="G24" s="99"/>
      <c r="H24" s="99"/>
      <c r="I24" s="99"/>
      <c r="J24" s="99"/>
      <c r="K24" s="98"/>
      <c r="N24" s="111" t="s">
        <v>8</v>
      </c>
      <c r="O24" s="10">
        <f t="shared" si="2"/>
        <v>41</v>
      </c>
      <c r="P24" s="3">
        <f>G20</f>
        <v>27</v>
      </c>
    </row>
    <row r="25" spans="1:21" ht="20.25" thickTop="1" thickBot="1">
      <c r="A25" s="98"/>
      <c r="B25" s="98"/>
      <c r="C25" s="99"/>
      <c r="D25" s="99"/>
      <c r="E25" s="99"/>
      <c r="F25" s="99"/>
      <c r="G25" s="99"/>
      <c r="H25" s="99"/>
      <c r="I25" s="99"/>
      <c r="J25" s="99"/>
      <c r="K25" s="98"/>
      <c r="N25" s="123" t="s">
        <v>9</v>
      </c>
      <c r="O25" s="10">
        <f>J16</f>
        <v>39</v>
      </c>
      <c r="P25" s="3">
        <f>H20</f>
        <v>17</v>
      </c>
    </row>
    <row r="26" spans="1:21" ht="20.25" thickTop="1" thickBot="1">
      <c r="A26" s="98"/>
      <c r="B26" s="98"/>
      <c r="C26" s="99"/>
      <c r="D26" s="99"/>
      <c r="E26" s="99"/>
      <c r="F26" s="99"/>
      <c r="G26" s="99"/>
      <c r="H26" s="99"/>
      <c r="I26" s="99"/>
      <c r="J26" s="99"/>
      <c r="K26" s="98"/>
      <c r="N26" s="111" t="s">
        <v>365</v>
      </c>
      <c r="O26" s="10">
        <f>J17+J18+J19</f>
        <v>38</v>
      </c>
      <c r="P26" s="3">
        <f>I20</f>
        <v>11</v>
      </c>
    </row>
    <row r="27" spans="1:21" ht="20.25" thickTop="1" thickBot="1">
      <c r="A27" s="98"/>
      <c r="B27" s="98"/>
      <c r="C27" s="99"/>
      <c r="D27" s="99"/>
      <c r="E27" s="99"/>
      <c r="F27" s="99"/>
      <c r="G27" s="99"/>
      <c r="H27" s="99"/>
      <c r="I27" s="99"/>
      <c r="J27" s="99"/>
      <c r="K27" s="98"/>
      <c r="N27" s="123"/>
      <c r="O27" s="10">
        <f>SUM(O19:O26)</f>
        <v>914</v>
      </c>
      <c r="P27" s="10">
        <f>SUM(P19:P26)</f>
        <v>914</v>
      </c>
    </row>
    <row r="28" spans="1:21" ht="19.5" thickTop="1">
      <c r="A28" s="98"/>
      <c r="B28" s="98"/>
      <c r="C28" s="99"/>
      <c r="D28" s="99"/>
      <c r="E28" s="99"/>
      <c r="F28" s="99"/>
      <c r="G28" s="99"/>
      <c r="H28" s="99"/>
      <c r="I28" s="99"/>
      <c r="J28" s="99"/>
      <c r="K28" s="98"/>
      <c r="N28" s="113"/>
      <c r="O28" s="10"/>
    </row>
    <row r="29" spans="1:21">
      <c r="A29" s="98"/>
      <c r="B29" s="98"/>
      <c r="C29" s="99"/>
      <c r="D29" s="99"/>
      <c r="E29" s="99"/>
      <c r="F29" s="99"/>
      <c r="G29" s="99"/>
      <c r="H29" s="99"/>
      <c r="I29" s="99"/>
      <c r="J29" s="99"/>
      <c r="K29" s="98"/>
      <c r="N29" s="133"/>
    </row>
    <row r="30" spans="1:21">
      <c r="A30" s="98"/>
      <c r="B30" s="98"/>
      <c r="C30" s="99"/>
      <c r="D30" s="99"/>
      <c r="E30" s="99"/>
      <c r="F30" s="99"/>
      <c r="G30" s="99"/>
      <c r="H30" s="99"/>
      <c r="I30" s="99"/>
      <c r="J30" s="99"/>
      <c r="K30" s="98"/>
    </row>
    <row r="31" spans="1:21">
      <c r="A31" s="98"/>
      <c r="B31" s="98"/>
      <c r="C31" s="99"/>
      <c r="D31" s="99"/>
      <c r="E31" s="99"/>
      <c r="F31" s="99"/>
      <c r="G31" s="99"/>
      <c r="H31" s="99"/>
      <c r="I31" s="99"/>
      <c r="J31" s="99"/>
      <c r="K31" s="98"/>
    </row>
    <row r="32" spans="1:21">
      <c r="A32" s="98"/>
      <c r="B32" s="98"/>
      <c r="C32" s="99"/>
      <c r="D32" s="99"/>
      <c r="E32" s="99"/>
      <c r="F32" s="99"/>
      <c r="G32" s="99"/>
      <c r="H32" s="99"/>
      <c r="I32" s="99"/>
      <c r="J32" s="99"/>
      <c r="K32" s="98"/>
    </row>
    <row r="33" spans="1:11">
      <c r="A33" s="98"/>
      <c r="B33" s="98"/>
      <c r="C33" s="99"/>
      <c r="D33" s="99"/>
      <c r="E33" s="99"/>
      <c r="F33" s="99"/>
      <c r="G33" s="99"/>
      <c r="H33" s="99"/>
      <c r="I33" s="99"/>
      <c r="J33" s="99"/>
      <c r="K33" s="98"/>
    </row>
    <row r="34" spans="1:11">
      <c r="A34" s="98"/>
      <c r="B34" s="98"/>
      <c r="C34" s="99"/>
      <c r="D34" s="99"/>
      <c r="E34" s="99"/>
      <c r="F34" s="99"/>
      <c r="G34" s="99"/>
      <c r="H34" s="99"/>
      <c r="I34" s="99"/>
      <c r="J34" s="99"/>
      <c r="K34" s="98"/>
    </row>
    <row r="35" spans="1:11">
      <c r="A35" s="98"/>
      <c r="B35" s="98"/>
      <c r="C35" s="99"/>
      <c r="D35" s="99"/>
      <c r="E35" s="99"/>
      <c r="F35" s="99"/>
      <c r="G35" s="99"/>
      <c r="H35" s="99"/>
      <c r="I35" s="99"/>
      <c r="J35" s="99"/>
      <c r="K35" s="98"/>
    </row>
    <row r="36" spans="1:11">
      <c r="A36" s="98"/>
      <c r="B36" s="98"/>
      <c r="C36" s="99"/>
      <c r="D36" s="99"/>
      <c r="E36" s="99"/>
      <c r="F36" s="99"/>
      <c r="G36" s="99"/>
      <c r="H36" s="99"/>
      <c r="I36" s="99"/>
      <c r="J36" s="99"/>
      <c r="K36" s="98"/>
    </row>
    <row r="37" spans="1:11">
      <c r="A37" s="98"/>
      <c r="B37" s="98"/>
      <c r="C37" s="99"/>
      <c r="D37" s="99"/>
      <c r="E37" s="99"/>
      <c r="F37" s="99"/>
      <c r="G37" s="99"/>
      <c r="H37" s="99"/>
      <c r="I37" s="99"/>
      <c r="J37" s="99"/>
      <c r="K37" s="98"/>
    </row>
    <row r="38" spans="1:11">
      <c r="A38" s="98"/>
      <c r="B38" s="98"/>
      <c r="C38" s="99"/>
      <c r="D38" s="99"/>
      <c r="E38" s="99"/>
      <c r="F38" s="99"/>
      <c r="G38" s="99"/>
      <c r="H38" s="99"/>
      <c r="I38" s="99"/>
      <c r="J38" s="99"/>
      <c r="K38" s="98"/>
    </row>
    <row r="39" spans="1:11">
      <c r="A39" s="98"/>
      <c r="B39" s="98"/>
      <c r="C39" s="99"/>
      <c r="D39" s="99"/>
      <c r="E39" s="99"/>
      <c r="F39" s="99"/>
      <c r="G39" s="99"/>
      <c r="H39" s="99"/>
      <c r="I39" s="99"/>
      <c r="J39" s="99"/>
      <c r="K39" s="98"/>
    </row>
    <row r="40" spans="1:11">
      <c r="A40" s="98"/>
      <c r="B40" s="98"/>
      <c r="C40" s="99"/>
      <c r="D40" s="99"/>
      <c r="E40" s="99"/>
      <c r="F40" s="99"/>
      <c r="G40" s="99"/>
      <c r="H40" s="99"/>
      <c r="I40" s="99"/>
      <c r="J40" s="99"/>
      <c r="K40" s="98"/>
    </row>
    <row r="41" spans="1:11">
      <c r="A41" s="98"/>
      <c r="B41" s="98"/>
      <c r="C41" s="99"/>
      <c r="D41" s="99"/>
      <c r="E41" s="99"/>
      <c r="F41" s="99"/>
      <c r="G41" s="99"/>
      <c r="H41" s="99"/>
      <c r="I41" s="99"/>
      <c r="J41" s="99"/>
      <c r="K41" s="98"/>
    </row>
    <row r="42" spans="1:11" ht="26.25" customHeight="1">
      <c r="A42" s="98"/>
      <c r="B42" s="98"/>
      <c r="C42" s="99"/>
      <c r="D42" s="99"/>
      <c r="E42" s="99"/>
      <c r="F42" s="99"/>
      <c r="G42" s="99"/>
      <c r="H42" s="99"/>
      <c r="I42" s="99"/>
      <c r="J42" s="99"/>
      <c r="K42" s="98"/>
    </row>
    <row r="43" spans="1:11">
      <c r="A43" s="98"/>
      <c r="B43" s="98"/>
      <c r="C43" s="99"/>
      <c r="D43" s="99"/>
      <c r="E43" s="99"/>
      <c r="F43" s="99"/>
      <c r="G43" s="99"/>
      <c r="H43" s="99"/>
      <c r="I43" s="99"/>
      <c r="J43" s="99"/>
      <c r="K43" s="98"/>
    </row>
    <row r="44" spans="1:11">
      <c r="A44" s="98"/>
      <c r="B44" s="98"/>
      <c r="C44" s="99"/>
      <c r="D44" s="99"/>
      <c r="E44" s="99"/>
      <c r="F44" s="99"/>
      <c r="G44" s="99"/>
      <c r="H44" s="99"/>
      <c r="I44" s="99"/>
      <c r="J44" s="99"/>
      <c r="K44" s="98"/>
    </row>
  </sheetData>
  <mergeCells count="15">
    <mergeCell ref="H8:H9"/>
    <mergeCell ref="I8:I9"/>
    <mergeCell ref="J8:J9"/>
    <mergeCell ref="A3:K3"/>
    <mergeCell ref="A4:K4"/>
    <mergeCell ref="A5:K5"/>
    <mergeCell ref="A6:K6"/>
    <mergeCell ref="A8:A9"/>
    <mergeCell ref="B8:B9"/>
    <mergeCell ref="C8:C9"/>
    <mergeCell ref="D8:D9"/>
    <mergeCell ref="E8:E9"/>
    <mergeCell ref="F8:F9"/>
    <mergeCell ref="K8:K9"/>
    <mergeCell ref="G8:G9"/>
  </mergeCells>
  <printOptions horizontalCentered="1"/>
  <pageMargins left="0" right="0" top="0.47244094488188981" bottom="0" header="0" footer="0"/>
  <pageSetup paperSize="11" scale="85" orientation="landscape" r:id="rId1"/>
  <headerFooter alignWithMargins="0"/>
  <rowBreaks count="1" manualBreakCount="1">
    <brk id="20" max="12"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17"/>
  <sheetViews>
    <sheetView rightToLeft="1" view="pageBreakPreview" zoomScaleNormal="100" zoomScaleSheetLayoutView="100" workbookViewId="0">
      <selection activeCell="F10" sqref="F10"/>
    </sheetView>
  </sheetViews>
  <sheetFormatPr defaultColWidth="9.140625" defaultRowHeight="12.75"/>
  <cols>
    <col min="1" max="1" width="23.5703125" style="16" customWidth="1"/>
    <col min="2" max="5" width="11.140625" style="16" customWidth="1"/>
    <col min="6" max="6" width="31.140625" style="16" customWidth="1"/>
    <col min="7" max="7" width="15.28515625" style="3" customWidth="1"/>
    <col min="8" max="11" width="6.42578125" style="3" customWidth="1"/>
    <col min="12" max="16384" width="9.140625" style="3"/>
  </cols>
  <sheetData>
    <row r="1" spans="1:11" ht="30.75">
      <c r="A1" s="101" t="s">
        <v>125</v>
      </c>
      <c r="B1" s="102"/>
      <c r="C1" s="102"/>
      <c r="D1" s="102"/>
      <c r="E1" s="102"/>
      <c r="F1" s="103" t="s">
        <v>150</v>
      </c>
    </row>
    <row r="2" spans="1:11">
      <c r="A2" s="98"/>
      <c r="B2" s="99"/>
      <c r="C2" s="99"/>
      <c r="D2" s="99"/>
      <c r="E2" s="99"/>
      <c r="F2" s="99"/>
      <c r="G2" s="99"/>
    </row>
    <row r="3" spans="1:11" s="2" customFormat="1" ht="21.75">
      <c r="A3" s="540" t="s">
        <v>165</v>
      </c>
      <c r="B3" s="540"/>
      <c r="C3" s="540"/>
      <c r="D3" s="540"/>
      <c r="E3" s="540"/>
      <c r="F3" s="540"/>
    </row>
    <row r="4" spans="1:11" s="2" customFormat="1" ht="18.75">
      <c r="A4" s="541" t="s">
        <v>445</v>
      </c>
      <c r="B4" s="541"/>
      <c r="C4" s="541"/>
      <c r="D4" s="541"/>
      <c r="E4" s="541"/>
      <c r="F4" s="541"/>
    </row>
    <row r="5" spans="1:11" s="2" customFormat="1" ht="18">
      <c r="A5" s="542" t="s">
        <v>366</v>
      </c>
      <c r="B5" s="542"/>
      <c r="C5" s="542"/>
      <c r="D5" s="542"/>
      <c r="E5" s="542"/>
      <c r="F5" s="542"/>
    </row>
    <row r="6" spans="1:11">
      <c r="A6" s="543" t="s">
        <v>448</v>
      </c>
      <c r="B6" s="543"/>
      <c r="C6" s="543"/>
      <c r="D6" s="543"/>
      <c r="E6" s="543"/>
      <c r="F6" s="543"/>
    </row>
    <row r="7" spans="1:11" s="7" customFormat="1" ht="15.75">
      <c r="A7" s="4" t="s">
        <v>404</v>
      </c>
      <c r="B7" s="4"/>
      <c r="C7" s="4"/>
      <c r="D7" s="4"/>
      <c r="E7" s="4"/>
      <c r="F7" s="8" t="s">
        <v>405</v>
      </c>
      <c r="H7" s="5"/>
      <c r="J7" s="5"/>
      <c r="K7" s="5"/>
    </row>
    <row r="8" spans="1:11" ht="30.75" customHeight="1">
      <c r="A8" s="557" t="s">
        <v>171</v>
      </c>
      <c r="B8" s="546" t="s">
        <v>410</v>
      </c>
      <c r="C8" s="574"/>
      <c r="D8" s="546" t="s">
        <v>449</v>
      </c>
      <c r="E8" s="574"/>
      <c r="F8" s="549" t="s">
        <v>172</v>
      </c>
    </row>
    <row r="9" spans="1:11" s="9" customFormat="1" ht="30" customHeight="1">
      <c r="A9" s="558"/>
      <c r="B9" s="207" t="s">
        <v>342</v>
      </c>
      <c r="C9" s="207" t="s">
        <v>334</v>
      </c>
      <c r="D9" s="207" t="s">
        <v>342</v>
      </c>
      <c r="E9" s="207" t="s">
        <v>334</v>
      </c>
      <c r="F9" s="550"/>
    </row>
    <row r="10" spans="1:11" s="10" customFormat="1" ht="22.5" customHeight="1" thickBot="1">
      <c r="A10" s="144" t="s">
        <v>105</v>
      </c>
      <c r="B10" s="263">
        <v>210</v>
      </c>
      <c r="C10" s="267">
        <f t="shared" ref="C10:C15" si="0">B10/$B$16%</f>
        <v>67.092651757188506</v>
      </c>
      <c r="D10" s="263">
        <v>200</v>
      </c>
      <c r="E10" s="267">
        <f t="shared" ref="E10:E15" si="1">D10/$D$16%</f>
        <v>67.114093959731548</v>
      </c>
      <c r="F10" s="148" t="s">
        <v>152</v>
      </c>
    </row>
    <row r="11" spans="1:11" s="10" customFormat="1" ht="22.5" customHeight="1" thickTop="1" thickBot="1">
      <c r="A11" s="145" t="s">
        <v>91</v>
      </c>
      <c r="B11" s="246">
        <v>9</v>
      </c>
      <c r="C11" s="268">
        <f t="shared" si="0"/>
        <v>2.8753993610223643</v>
      </c>
      <c r="D11" s="246">
        <v>8</v>
      </c>
      <c r="E11" s="268">
        <f t="shared" si="1"/>
        <v>2.6845637583892619</v>
      </c>
      <c r="F11" s="149" t="s">
        <v>86</v>
      </c>
    </row>
    <row r="12" spans="1:11" s="10" customFormat="1" ht="22.5" customHeight="1" thickTop="1" thickBot="1">
      <c r="A12" s="146" t="s">
        <v>92</v>
      </c>
      <c r="B12" s="245">
        <v>74</v>
      </c>
      <c r="C12" s="269">
        <f t="shared" si="0"/>
        <v>23.642172523961662</v>
      </c>
      <c r="D12" s="245">
        <v>75</v>
      </c>
      <c r="E12" s="269">
        <f t="shared" si="1"/>
        <v>25.167785234899331</v>
      </c>
      <c r="F12" s="150" t="s">
        <v>87</v>
      </c>
    </row>
    <row r="13" spans="1:11" s="10" customFormat="1" ht="22.5" customHeight="1" thickTop="1" thickBot="1">
      <c r="A13" s="145" t="s">
        <v>93</v>
      </c>
      <c r="B13" s="246">
        <v>14</v>
      </c>
      <c r="C13" s="268">
        <f t="shared" si="0"/>
        <v>4.4728434504792336</v>
      </c>
      <c r="D13" s="246">
        <v>8</v>
      </c>
      <c r="E13" s="268">
        <f t="shared" si="1"/>
        <v>2.6845637583892619</v>
      </c>
      <c r="F13" s="149" t="s">
        <v>88</v>
      </c>
    </row>
    <row r="14" spans="1:11" s="10" customFormat="1" ht="22.5" customHeight="1" thickTop="1" thickBot="1">
      <c r="A14" s="146" t="s">
        <v>94</v>
      </c>
      <c r="B14" s="245">
        <v>3</v>
      </c>
      <c r="C14" s="269">
        <f t="shared" si="0"/>
        <v>0.95846645367412142</v>
      </c>
      <c r="D14" s="245">
        <v>2</v>
      </c>
      <c r="E14" s="269">
        <f t="shared" si="1"/>
        <v>0.67114093959731547</v>
      </c>
      <c r="F14" s="150" t="s">
        <v>89</v>
      </c>
    </row>
    <row r="15" spans="1:11" s="10" customFormat="1" ht="22.5" customHeight="1" thickTop="1">
      <c r="A15" s="147" t="s">
        <v>95</v>
      </c>
      <c r="B15" s="246">
        <v>3</v>
      </c>
      <c r="C15" s="268">
        <f t="shared" si="0"/>
        <v>0.95846645367412142</v>
      </c>
      <c r="D15" s="246">
        <v>5</v>
      </c>
      <c r="E15" s="268">
        <f t="shared" si="1"/>
        <v>1.6778523489932886</v>
      </c>
      <c r="F15" s="151" t="s">
        <v>90</v>
      </c>
    </row>
    <row r="16" spans="1:11" s="10" customFormat="1" ht="24" customHeight="1">
      <c r="A16" s="114" t="s">
        <v>26</v>
      </c>
      <c r="B16" s="164">
        <f>SUM(B10:B15)</f>
        <v>313</v>
      </c>
      <c r="C16" s="165">
        <f>SUM(C10:C15)</f>
        <v>100</v>
      </c>
      <c r="D16" s="164">
        <f>SUM(D10:D15)</f>
        <v>298</v>
      </c>
      <c r="E16" s="165">
        <f>SUM(E10:E15)</f>
        <v>100</v>
      </c>
      <c r="F16" s="38" t="s">
        <v>27</v>
      </c>
    </row>
    <row r="17" s="15" customFormat="1"/>
  </sheetData>
  <mergeCells count="8">
    <mergeCell ref="A3:F3"/>
    <mergeCell ref="A4:F4"/>
    <mergeCell ref="A5:F5"/>
    <mergeCell ref="A6:F6"/>
    <mergeCell ref="A8:A9"/>
    <mergeCell ref="D8:E8"/>
    <mergeCell ref="F8:F9"/>
    <mergeCell ref="B8:C8"/>
  </mergeCells>
  <printOptions horizontalCentered="1"/>
  <pageMargins left="0" right="0" top="0.47244094488188981" bottom="0" header="0" footer="0"/>
  <pageSetup paperSize="11" scale="90"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6"/>
  <sheetViews>
    <sheetView rightToLeft="1" view="pageBreakPreview" zoomScaleNormal="100" zoomScaleSheetLayoutView="100" workbookViewId="0">
      <selection activeCell="I12" sqref="I12"/>
    </sheetView>
  </sheetViews>
  <sheetFormatPr defaultColWidth="9.140625" defaultRowHeight="12.75"/>
  <cols>
    <col min="1" max="1" width="21.5703125" style="16" customWidth="1"/>
    <col min="2" max="2" width="13.42578125" style="3" customWidth="1"/>
    <col min="3" max="3" width="12.7109375" style="3" customWidth="1"/>
    <col min="4" max="5" width="12.85546875" style="3" customWidth="1"/>
    <col min="6" max="6" width="12.7109375" style="3" customWidth="1"/>
    <col min="7" max="7" width="21.140625" style="16" customWidth="1"/>
    <col min="8" max="16384" width="9.140625" style="3"/>
  </cols>
  <sheetData>
    <row r="1" spans="1:15" ht="30.75">
      <c r="A1" s="101" t="s">
        <v>125</v>
      </c>
      <c r="B1" s="102"/>
      <c r="C1" s="102"/>
      <c r="D1" s="102"/>
      <c r="E1" s="102"/>
      <c r="F1" s="102"/>
      <c r="G1" s="103" t="s">
        <v>150</v>
      </c>
    </row>
    <row r="2" spans="1:15">
      <c r="A2" s="98"/>
      <c r="B2" s="99"/>
      <c r="C2" s="99"/>
      <c r="D2" s="99"/>
      <c r="E2" s="99"/>
      <c r="F2" s="99"/>
      <c r="G2" s="98"/>
    </row>
    <row r="3" spans="1:15" s="2" customFormat="1" ht="21.75">
      <c r="A3" s="540" t="s">
        <v>15</v>
      </c>
      <c r="B3" s="540"/>
      <c r="C3" s="540"/>
      <c r="D3" s="540"/>
      <c r="E3" s="540"/>
      <c r="F3" s="540"/>
      <c r="G3" s="540"/>
    </row>
    <row r="4" spans="1:15" s="2" customFormat="1" ht="18.75">
      <c r="A4" s="541" t="s">
        <v>432</v>
      </c>
      <c r="B4" s="541"/>
      <c r="C4" s="541"/>
      <c r="D4" s="541"/>
      <c r="E4" s="541"/>
      <c r="F4" s="541"/>
      <c r="G4" s="541"/>
    </row>
    <row r="5" spans="1:15" s="2" customFormat="1" ht="18">
      <c r="A5" s="575" t="s">
        <v>97</v>
      </c>
      <c r="B5" s="542"/>
      <c r="C5" s="542"/>
      <c r="D5" s="542"/>
      <c r="E5" s="542"/>
      <c r="F5" s="542"/>
      <c r="G5" s="542"/>
    </row>
    <row r="6" spans="1:15">
      <c r="A6" s="543" t="s">
        <v>433</v>
      </c>
      <c r="B6" s="543"/>
      <c r="C6" s="543"/>
      <c r="D6" s="543"/>
      <c r="E6" s="543"/>
      <c r="F6" s="543"/>
      <c r="G6" s="543"/>
    </row>
    <row r="7" spans="1:15" s="7" customFormat="1" ht="15.75">
      <c r="A7" s="4" t="s">
        <v>153</v>
      </c>
      <c r="B7" s="5"/>
      <c r="C7" s="5"/>
      <c r="D7" s="6"/>
      <c r="F7" s="5"/>
      <c r="G7" s="8" t="s">
        <v>254</v>
      </c>
      <c r="H7" s="6"/>
      <c r="J7" s="5"/>
      <c r="L7" s="5"/>
      <c r="M7" s="5"/>
    </row>
    <row r="8" spans="1:15" ht="34.5" customHeight="1" thickBot="1">
      <c r="A8" s="576" t="s">
        <v>372</v>
      </c>
      <c r="B8" s="578" t="s">
        <v>394</v>
      </c>
      <c r="C8" s="578" t="s">
        <v>395</v>
      </c>
      <c r="D8" s="578" t="s">
        <v>396</v>
      </c>
      <c r="E8" s="578" t="s">
        <v>397</v>
      </c>
      <c r="F8" s="568" t="s">
        <v>3</v>
      </c>
      <c r="G8" s="580" t="s">
        <v>548</v>
      </c>
      <c r="K8" s="578" t="s">
        <v>329</v>
      </c>
      <c r="L8" s="578" t="s">
        <v>328</v>
      </c>
      <c r="M8" s="578" t="s">
        <v>327</v>
      </c>
      <c r="N8" s="578" t="s">
        <v>326</v>
      </c>
    </row>
    <row r="9" spans="1:15" s="10" customFormat="1" ht="33" customHeight="1" thickTop="1">
      <c r="A9" s="577"/>
      <c r="B9" s="579"/>
      <c r="C9" s="579"/>
      <c r="D9" s="579"/>
      <c r="E9" s="579"/>
      <c r="F9" s="569"/>
      <c r="G9" s="581"/>
      <c r="I9" s="27"/>
      <c r="J9" s="27"/>
      <c r="K9" s="579"/>
      <c r="L9" s="579"/>
      <c r="M9" s="579"/>
      <c r="N9" s="579"/>
    </row>
    <row r="10" spans="1:15" s="10" customFormat="1" ht="31.5" customHeight="1" thickBot="1">
      <c r="A10" s="117" t="s">
        <v>105</v>
      </c>
      <c r="B10" s="278">
        <v>55</v>
      </c>
      <c r="C10" s="278">
        <v>130</v>
      </c>
      <c r="D10" s="278">
        <v>9</v>
      </c>
      <c r="E10" s="278">
        <v>6</v>
      </c>
      <c r="F10" s="279">
        <f>SUM(B10:E10)</f>
        <v>200</v>
      </c>
      <c r="G10" s="222" t="s">
        <v>152</v>
      </c>
      <c r="K10" s="389">
        <f>B17</f>
        <v>23.48993288590604</v>
      </c>
      <c r="L10" s="389">
        <f>C17</f>
        <v>66.442953020134226</v>
      </c>
      <c r="M10" s="389">
        <f t="shared" ref="M10:N10" si="0">D17</f>
        <v>7.3825503355704702</v>
      </c>
      <c r="N10" s="389">
        <f t="shared" si="0"/>
        <v>2.6845637583892619</v>
      </c>
      <c r="O10" s="389">
        <f>N10+M10+L10+K10</f>
        <v>100</v>
      </c>
    </row>
    <row r="11" spans="1:15" s="10" customFormat="1" ht="31.5" customHeight="1" thickBot="1">
      <c r="A11" s="118" t="s">
        <v>91</v>
      </c>
      <c r="B11" s="75">
        <v>2</v>
      </c>
      <c r="C11" s="75">
        <v>5</v>
      </c>
      <c r="D11" s="75">
        <v>1</v>
      </c>
      <c r="E11" s="75" t="s">
        <v>403</v>
      </c>
      <c r="F11" s="280">
        <f>SUM(B11:E11)</f>
        <v>8</v>
      </c>
      <c r="G11" s="223" t="s">
        <v>86</v>
      </c>
    </row>
    <row r="12" spans="1:15" s="10" customFormat="1" ht="31.5" customHeight="1" thickBot="1">
      <c r="A12" s="119" t="s">
        <v>92</v>
      </c>
      <c r="B12" s="281">
        <v>11</v>
      </c>
      <c r="C12" s="281">
        <v>55</v>
      </c>
      <c r="D12" s="281">
        <v>8</v>
      </c>
      <c r="E12" s="281">
        <v>1</v>
      </c>
      <c r="F12" s="282">
        <f t="shared" ref="F12:F15" si="1">SUM(B12:E12)</f>
        <v>75</v>
      </c>
      <c r="G12" s="224" t="s">
        <v>87</v>
      </c>
      <c r="I12" s="121" t="s">
        <v>335</v>
      </c>
      <c r="J12" s="10">
        <f t="shared" ref="J12:J15" si="2">F10</f>
        <v>200</v>
      </c>
    </row>
    <row r="13" spans="1:15" s="10" customFormat="1" ht="31.5" customHeight="1" thickBot="1">
      <c r="A13" s="118" t="s">
        <v>93</v>
      </c>
      <c r="B13" s="489">
        <v>0</v>
      </c>
      <c r="C13" s="75">
        <v>5</v>
      </c>
      <c r="D13" s="75">
        <v>2</v>
      </c>
      <c r="E13" s="75">
        <v>1</v>
      </c>
      <c r="F13" s="280">
        <f t="shared" si="1"/>
        <v>8</v>
      </c>
      <c r="G13" s="223" t="s">
        <v>88</v>
      </c>
      <c r="I13" s="121" t="s">
        <v>134</v>
      </c>
      <c r="J13" s="10">
        <f t="shared" si="2"/>
        <v>8</v>
      </c>
    </row>
    <row r="14" spans="1:15" s="10" customFormat="1" ht="31.5" customHeight="1" thickBot="1">
      <c r="A14" s="119" t="s">
        <v>94</v>
      </c>
      <c r="B14" s="281">
        <v>1</v>
      </c>
      <c r="C14" s="487">
        <v>0</v>
      </c>
      <c r="D14" s="281">
        <v>1</v>
      </c>
      <c r="E14" s="487">
        <v>0</v>
      </c>
      <c r="F14" s="282">
        <f t="shared" si="1"/>
        <v>2</v>
      </c>
      <c r="G14" s="224" t="s">
        <v>89</v>
      </c>
      <c r="I14" s="121" t="s">
        <v>135</v>
      </c>
      <c r="J14" s="10">
        <f t="shared" si="2"/>
        <v>75</v>
      </c>
    </row>
    <row r="15" spans="1:15" s="10" customFormat="1" ht="31.5" customHeight="1">
      <c r="A15" s="120" t="s">
        <v>95</v>
      </c>
      <c r="B15" s="77">
        <v>1</v>
      </c>
      <c r="C15" s="77">
        <v>3</v>
      </c>
      <c r="D15" s="77">
        <v>1</v>
      </c>
      <c r="E15" s="488">
        <v>0</v>
      </c>
      <c r="F15" s="283">
        <f t="shared" si="1"/>
        <v>5</v>
      </c>
      <c r="G15" s="225" t="s">
        <v>90</v>
      </c>
      <c r="I15" s="121" t="s">
        <v>136</v>
      </c>
      <c r="J15" s="10">
        <f t="shared" si="2"/>
        <v>8</v>
      </c>
    </row>
    <row r="16" spans="1:15" s="10" customFormat="1" ht="23.25" customHeight="1">
      <c r="A16" s="346" t="s">
        <v>26</v>
      </c>
      <c r="B16" s="347">
        <f>SUM(B10:B15)</f>
        <v>70</v>
      </c>
      <c r="C16" s="347">
        <f>SUM(C10:C15)</f>
        <v>198</v>
      </c>
      <c r="D16" s="347">
        <f t="shared" ref="D16" si="3">SUM(D10:D15)</f>
        <v>22</v>
      </c>
      <c r="E16" s="347">
        <f>SUM(E10:E15)</f>
        <v>8</v>
      </c>
      <c r="F16" s="347">
        <f>SUM(F10:F15)</f>
        <v>298</v>
      </c>
      <c r="G16" s="348" t="s">
        <v>27</v>
      </c>
      <c r="I16" s="121"/>
    </row>
    <row r="17" spans="1:10" s="10" customFormat="1" ht="23.25" customHeight="1">
      <c r="A17" s="349" t="s">
        <v>361</v>
      </c>
      <c r="B17" s="388">
        <f>(B16/$F$16)*100</f>
        <v>23.48993288590604</v>
      </c>
      <c r="C17" s="388">
        <f>(C16/$F$16)*100</f>
        <v>66.442953020134226</v>
      </c>
      <c r="D17" s="388">
        <f>(D16/$F$16)*100</f>
        <v>7.3825503355704702</v>
      </c>
      <c r="E17" s="388">
        <f t="shared" ref="E17" si="4">(E16/$F$16)*100</f>
        <v>2.6845637583892619</v>
      </c>
      <c r="F17" s="350">
        <f>SUM(B17:E17)</f>
        <v>100</v>
      </c>
      <c r="G17" s="351" t="s">
        <v>362</v>
      </c>
      <c r="I17" s="121" t="s">
        <v>137</v>
      </c>
      <c r="J17" s="10">
        <f>F14</f>
        <v>2</v>
      </c>
    </row>
    <row r="18" spans="1:10" ht="38.25">
      <c r="A18" s="98"/>
      <c r="B18" s="99"/>
      <c r="C18" s="99"/>
      <c r="D18" s="99"/>
      <c r="E18" s="99"/>
      <c r="F18" s="99"/>
      <c r="G18" s="98"/>
      <c r="I18" s="121" t="s">
        <v>138</v>
      </c>
      <c r="J18" s="10">
        <f>F15</f>
        <v>5</v>
      </c>
    </row>
    <row r="19" spans="1:10">
      <c r="A19" s="98"/>
      <c r="B19" s="99"/>
      <c r="C19" s="99"/>
      <c r="D19" s="99"/>
      <c r="E19" s="99"/>
      <c r="F19" s="99"/>
      <c r="G19" s="98"/>
      <c r="I19" s="10"/>
      <c r="J19" s="10"/>
    </row>
    <row r="20" spans="1:10">
      <c r="A20" s="98"/>
      <c r="B20" s="99"/>
      <c r="C20" s="99"/>
      <c r="D20" s="99"/>
      <c r="E20" s="99"/>
      <c r="F20" s="99"/>
      <c r="G20" s="98"/>
    </row>
    <row r="21" spans="1:10">
      <c r="A21" s="98"/>
      <c r="B21" s="99"/>
      <c r="C21" s="99"/>
      <c r="D21" s="99"/>
      <c r="E21" s="99"/>
      <c r="F21" s="99"/>
      <c r="G21" s="98"/>
    </row>
    <row r="22" spans="1:10">
      <c r="A22" s="98"/>
      <c r="B22" s="99"/>
      <c r="C22" s="99"/>
      <c r="D22" s="99"/>
      <c r="E22" s="99"/>
      <c r="F22" s="99"/>
      <c r="G22" s="98"/>
    </row>
    <row r="23" spans="1:10">
      <c r="A23" s="98"/>
      <c r="B23" s="99"/>
      <c r="C23" s="99"/>
      <c r="D23" s="99"/>
      <c r="E23" s="99"/>
      <c r="F23" s="99"/>
      <c r="G23" s="98"/>
    </row>
    <row r="24" spans="1:10">
      <c r="A24" s="98"/>
      <c r="B24" s="99"/>
      <c r="C24" s="99"/>
      <c r="D24" s="99"/>
      <c r="E24" s="99"/>
      <c r="F24" s="99"/>
      <c r="G24" s="98"/>
    </row>
    <row r="25" spans="1:10">
      <c r="A25" s="98"/>
      <c r="B25" s="99"/>
      <c r="C25" s="99"/>
      <c r="D25" s="99"/>
      <c r="E25" s="99"/>
      <c r="F25" s="99"/>
      <c r="G25" s="98"/>
    </row>
    <row r="26" spans="1:10">
      <c r="A26" s="98"/>
      <c r="B26" s="99"/>
      <c r="C26" s="99"/>
      <c r="D26" s="99"/>
      <c r="E26" s="99"/>
      <c r="F26" s="99"/>
      <c r="G26" s="98"/>
    </row>
    <row r="27" spans="1:10">
      <c r="A27" s="98"/>
      <c r="B27" s="99"/>
      <c r="C27" s="99"/>
      <c r="D27" s="99"/>
      <c r="E27" s="99"/>
      <c r="F27" s="99"/>
      <c r="G27" s="98"/>
    </row>
    <row r="28" spans="1:10">
      <c r="A28" s="98"/>
      <c r="B28" s="99"/>
      <c r="C28" s="99"/>
      <c r="D28" s="99"/>
      <c r="E28" s="99"/>
      <c r="F28" s="99"/>
      <c r="G28" s="98"/>
    </row>
    <row r="29" spans="1:10">
      <c r="A29" s="98"/>
      <c r="B29" s="99"/>
      <c r="C29" s="99"/>
      <c r="D29" s="99"/>
      <c r="E29" s="99"/>
      <c r="F29" s="99"/>
      <c r="G29" s="98"/>
    </row>
    <row r="30" spans="1:10">
      <c r="A30" s="98"/>
      <c r="B30" s="99"/>
      <c r="C30" s="99"/>
      <c r="D30" s="99"/>
      <c r="E30" s="99"/>
      <c r="F30" s="99"/>
      <c r="G30" s="98"/>
    </row>
    <row r="31" spans="1:10">
      <c r="A31" s="98"/>
      <c r="B31" s="99"/>
      <c r="C31" s="99"/>
      <c r="D31" s="99"/>
      <c r="E31" s="99"/>
      <c r="F31" s="99"/>
      <c r="G31" s="98"/>
    </row>
    <row r="32" spans="1:10">
      <c r="A32" s="98"/>
      <c r="B32" s="99"/>
      <c r="C32" s="99"/>
      <c r="D32" s="99"/>
      <c r="E32" s="99"/>
      <c r="F32" s="99"/>
      <c r="G32" s="98"/>
    </row>
    <row r="33" spans="1:7">
      <c r="A33" s="98"/>
      <c r="B33" s="99"/>
      <c r="C33" s="99"/>
      <c r="D33" s="99"/>
      <c r="E33" s="99"/>
      <c r="F33" s="99"/>
      <c r="G33" s="98"/>
    </row>
    <row r="34" spans="1:7">
      <c r="A34" s="98"/>
      <c r="B34" s="99"/>
      <c r="C34" s="99"/>
      <c r="D34" s="99"/>
      <c r="E34" s="99"/>
      <c r="F34" s="99"/>
      <c r="G34" s="98"/>
    </row>
    <row r="35" spans="1:7">
      <c r="A35" s="98"/>
      <c r="B35" s="99"/>
      <c r="C35" s="99"/>
      <c r="D35" s="99"/>
      <c r="E35" s="99"/>
      <c r="F35" s="99"/>
      <c r="G35" s="98"/>
    </row>
    <row r="36" spans="1:7">
      <c r="A36" s="98"/>
      <c r="B36" s="99"/>
      <c r="C36" s="99"/>
      <c r="D36" s="99"/>
      <c r="E36" s="99"/>
      <c r="F36" s="99"/>
      <c r="G36" s="98"/>
    </row>
    <row r="37" spans="1:7">
      <c r="A37" s="98"/>
      <c r="B37" s="99"/>
      <c r="C37" s="99"/>
      <c r="D37" s="99"/>
      <c r="E37" s="99"/>
      <c r="F37" s="99"/>
      <c r="G37" s="98"/>
    </row>
    <row r="38" spans="1:7">
      <c r="A38" s="98"/>
      <c r="B38" s="99"/>
      <c r="C38" s="99"/>
      <c r="D38" s="99"/>
      <c r="E38" s="99"/>
      <c r="F38" s="99"/>
      <c r="G38" s="98"/>
    </row>
    <row r="39" spans="1:7">
      <c r="A39" s="98"/>
      <c r="B39" s="99"/>
      <c r="C39" s="99"/>
      <c r="D39" s="99"/>
      <c r="E39" s="99"/>
      <c r="F39" s="99"/>
      <c r="G39" s="98"/>
    </row>
    <row r="40" spans="1:7">
      <c r="A40" s="98"/>
      <c r="B40" s="99"/>
      <c r="C40" s="99"/>
      <c r="D40" s="99"/>
      <c r="E40" s="99"/>
      <c r="F40" s="99"/>
      <c r="G40" s="98"/>
    </row>
    <row r="41" spans="1:7">
      <c r="A41" s="98"/>
      <c r="B41" s="99"/>
      <c r="C41" s="99"/>
      <c r="D41" s="99"/>
      <c r="E41" s="99"/>
      <c r="F41" s="99"/>
      <c r="G41" s="98"/>
    </row>
    <row r="42" spans="1:7">
      <c r="A42" s="98"/>
      <c r="B42" s="99"/>
      <c r="C42" s="99"/>
      <c r="D42" s="99"/>
      <c r="E42" s="99"/>
      <c r="F42" s="99"/>
      <c r="G42" s="98"/>
    </row>
    <row r="43" spans="1:7">
      <c r="A43" s="98"/>
      <c r="B43" s="99"/>
      <c r="C43" s="99"/>
      <c r="D43" s="99"/>
      <c r="E43" s="99"/>
      <c r="F43" s="99"/>
      <c r="G43" s="98"/>
    </row>
    <row r="44" spans="1:7" ht="23.25" customHeight="1">
      <c r="A44" s="98"/>
      <c r="B44" s="99"/>
      <c r="C44" s="99"/>
      <c r="D44" s="99"/>
      <c r="E44" s="99"/>
      <c r="F44" s="99"/>
      <c r="G44" s="98"/>
    </row>
    <row r="45" spans="1:7">
      <c r="A45" s="98"/>
      <c r="B45" s="99"/>
      <c r="C45" s="99"/>
      <c r="D45" s="99"/>
      <c r="E45" s="99"/>
      <c r="F45" s="99"/>
      <c r="G45" s="98"/>
    </row>
    <row r="46" spans="1:7">
      <c r="A46" s="98"/>
      <c r="B46" s="99"/>
      <c r="C46" s="99"/>
      <c r="D46" s="99"/>
      <c r="E46" s="99"/>
      <c r="F46" s="99"/>
      <c r="G46" s="98"/>
    </row>
  </sheetData>
  <mergeCells count="15">
    <mergeCell ref="K8:K9"/>
    <mergeCell ref="L8:L9"/>
    <mergeCell ref="M8:M9"/>
    <mergeCell ref="N8:N9"/>
    <mergeCell ref="G8:G9"/>
    <mergeCell ref="A3:G3"/>
    <mergeCell ref="A4:G4"/>
    <mergeCell ref="A5:G5"/>
    <mergeCell ref="A6:G6"/>
    <mergeCell ref="A8:A9"/>
    <mergeCell ref="B8:B9"/>
    <mergeCell ref="C8:C9"/>
    <mergeCell ref="D8:D9"/>
    <mergeCell ref="E8:E9"/>
    <mergeCell ref="F8:F9"/>
  </mergeCells>
  <printOptions horizontalCentered="1"/>
  <pageMargins left="0" right="0" top="0.47244094488188981" bottom="0" header="0" footer="0"/>
  <pageSetup paperSize="11" scale="85" orientation="landscape" r:id="rId1"/>
  <headerFooter alignWithMargins="0"/>
  <rowBreaks count="1" manualBreakCount="1">
    <brk id="17" max="6"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L22"/>
  <sheetViews>
    <sheetView rightToLeft="1" view="pageBreakPreview" zoomScaleNormal="100" zoomScaleSheetLayoutView="100" workbookViewId="0">
      <selection activeCell="C17" sqref="C17"/>
    </sheetView>
  </sheetViews>
  <sheetFormatPr defaultRowHeight="15"/>
  <cols>
    <col min="1" max="1" width="14.140625" customWidth="1"/>
    <col min="2" max="2" width="6.85546875" customWidth="1"/>
    <col min="3" max="3" width="8" customWidth="1"/>
    <col min="4" max="4" width="7.7109375" customWidth="1"/>
    <col min="5" max="5" width="6.85546875" customWidth="1"/>
    <col min="6" max="6" width="7.85546875" customWidth="1"/>
    <col min="7" max="7" width="7.7109375" customWidth="1"/>
    <col min="8" max="8" width="7.5703125" customWidth="1"/>
    <col min="9" max="9" width="9.7109375" customWidth="1"/>
    <col min="10" max="10" width="8.140625" customWidth="1"/>
    <col min="11" max="11" width="8" customWidth="1"/>
    <col min="12" max="12" width="15.85546875" customWidth="1"/>
  </cols>
  <sheetData>
    <row r="1" spans="1:12" s="3" customFormat="1" ht="30.75">
      <c r="A1" s="101" t="s">
        <v>125</v>
      </c>
      <c r="B1" s="102"/>
      <c r="C1" s="102"/>
      <c r="D1" s="102"/>
      <c r="E1" s="102"/>
      <c r="F1" s="102"/>
      <c r="G1" s="102"/>
      <c r="H1" s="115"/>
      <c r="I1" s="102"/>
      <c r="J1" s="102"/>
      <c r="K1" s="115"/>
      <c r="L1" s="103" t="s">
        <v>150</v>
      </c>
    </row>
    <row r="2" spans="1:12" s="3" customFormat="1" ht="12.75">
      <c r="A2" s="98"/>
      <c r="B2" s="99"/>
      <c r="C2" s="99"/>
      <c r="D2" s="99"/>
      <c r="E2" s="99"/>
      <c r="F2" s="99"/>
      <c r="G2" s="99"/>
      <c r="H2" s="99"/>
      <c r="I2" s="99"/>
      <c r="J2" s="99"/>
      <c r="K2" s="99"/>
      <c r="L2" s="99"/>
    </row>
    <row r="3" spans="1:12" s="2" customFormat="1" ht="21.75">
      <c r="A3" s="540" t="s">
        <v>363</v>
      </c>
      <c r="B3" s="540"/>
      <c r="C3" s="540"/>
      <c r="D3" s="540"/>
      <c r="E3" s="540"/>
      <c r="F3" s="540"/>
      <c r="G3" s="540"/>
      <c r="H3" s="540"/>
      <c r="I3" s="540"/>
      <c r="J3" s="540"/>
      <c r="K3" s="540"/>
      <c r="L3" s="540"/>
    </row>
    <row r="4" spans="1:12" s="2" customFormat="1" ht="18.75">
      <c r="A4" s="541" t="s">
        <v>432</v>
      </c>
      <c r="B4" s="541"/>
      <c r="C4" s="541"/>
      <c r="D4" s="541"/>
      <c r="E4" s="541"/>
      <c r="F4" s="541"/>
      <c r="G4" s="541"/>
      <c r="H4" s="541"/>
      <c r="I4" s="541"/>
      <c r="J4" s="541"/>
      <c r="K4" s="541"/>
      <c r="L4" s="541"/>
    </row>
    <row r="5" spans="1:12" s="2" customFormat="1" ht="18" customHeight="1">
      <c r="A5" s="575" t="s">
        <v>364</v>
      </c>
      <c r="B5" s="575"/>
      <c r="C5" s="575"/>
      <c r="D5" s="575"/>
      <c r="E5" s="575"/>
      <c r="F5" s="575"/>
      <c r="G5" s="575"/>
      <c r="H5" s="575"/>
      <c r="I5" s="575"/>
      <c r="J5" s="575"/>
      <c r="K5" s="575"/>
      <c r="L5" s="575"/>
    </row>
    <row r="6" spans="1:12" s="3" customFormat="1" ht="12.75">
      <c r="A6" s="543" t="s">
        <v>433</v>
      </c>
      <c r="B6" s="543"/>
      <c r="C6" s="543"/>
      <c r="D6" s="543"/>
      <c r="E6" s="543"/>
      <c r="F6" s="543"/>
      <c r="G6" s="543"/>
      <c r="H6" s="543"/>
      <c r="I6" s="543"/>
      <c r="J6" s="543"/>
      <c r="K6" s="543"/>
      <c r="L6" s="543"/>
    </row>
    <row r="7" spans="1:12" s="7" customFormat="1" ht="15.75">
      <c r="A7" s="334" t="s">
        <v>190</v>
      </c>
      <c r="B7" s="334"/>
      <c r="C7" s="334"/>
      <c r="D7" s="334"/>
      <c r="E7" s="334"/>
      <c r="F7" s="334"/>
      <c r="G7" s="334"/>
      <c r="H7" s="400"/>
      <c r="I7" s="400"/>
      <c r="J7" s="5"/>
      <c r="K7" s="73"/>
      <c r="L7" s="8" t="s">
        <v>297</v>
      </c>
    </row>
    <row r="8" spans="1:12" ht="15" customHeight="1" thickBot="1">
      <c r="A8" s="544" t="s">
        <v>383</v>
      </c>
      <c r="B8" s="556" t="s">
        <v>367</v>
      </c>
      <c r="C8" s="582"/>
      <c r="D8" s="582"/>
      <c r="E8" s="582"/>
      <c r="F8" s="582"/>
      <c r="G8" s="582"/>
      <c r="H8" s="582"/>
      <c r="I8" s="582"/>
      <c r="J8" s="582"/>
      <c r="K8" s="582"/>
      <c r="L8" s="553" t="s">
        <v>386</v>
      </c>
    </row>
    <row r="9" spans="1:12" ht="15.75" thickBot="1">
      <c r="A9" s="552"/>
      <c r="B9" s="551" t="s">
        <v>346</v>
      </c>
      <c r="C9" s="551"/>
      <c r="D9" s="551"/>
      <c r="E9" s="551"/>
      <c r="F9" s="551"/>
      <c r="G9" s="551"/>
      <c r="H9" s="551"/>
      <c r="I9" s="551"/>
      <c r="J9" s="551"/>
      <c r="K9" s="551"/>
      <c r="L9" s="554"/>
    </row>
    <row r="10" spans="1:12" ht="27.6" customHeight="1" thickBot="1">
      <c r="A10" s="552"/>
      <c r="B10" s="310" t="s">
        <v>65</v>
      </c>
      <c r="C10" s="310" t="s">
        <v>67</v>
      </c>
      <c r="D10" s="310" t="s">
        <v>69</v>
      </c>
      <c r="E10" s="310" t="s">
        <v>101</v>
      </c>
      <c r="F10" s="310" t="s">
        <v>72</v>
      </c>
      <c r="G10" s="310" t="s">
        <v>74</v>
      </c>
      <c r="H10" s="310" t="s">
        <v>76</v>
      </c>
      <c r="I10" s="310" t="s">
        <v>345</v>
      </c>
      <c r="J10" s="310" t="s">
        <v>79</v>
      </c>
      <c r="K10" s="310" t="s">
        <v>13</v>
      </c>
      <c r="L10" s="554"/>
    </row>
    <row r="11" spans="1:12" ht="27.6" customHeight="1">
      <c r="A11" s="545"/>
      <c r="B11" s="306" t="s">
        <v>66</v>
      </c>
      <c r="C11" s="306" t="s">
        <v>68</v>
      </c>
      <c r="D11" s="306" t="s">
        <v>70</v>
      </c>
      <c r="E11" s="306" t="s">
        <v>71</v>
      </c>
      <c r="F11" s="306" t="s">
        <v>73</v>
      </c>
      <c r="G11" s="306" t="s">
        <v>75</v>
      </c>
      <c r="H11" s="306" t="s">
        <v>77</v>
      </c>
      <c r="I11" s="306" t="s">
        <v>177</v>
      </c>
      <c r="J11" s="306" t="s">
        <v>325</v>
      </c>
      <c r="K11" s="307" t="s">
        <v>14</v>
      </c>
      <c r="L11" s="555"/>
    </row>
    <row r="12" spans="1:12" ht="19.5" customHeight="1" thickBot="1">
      <c r="A12" s="352" t="s">
        <v>65</v>
      </c>
      <c r="B12" s="407">
        <v>61</v>
      </c>
      <c r="C12" s="407">
        <v>18</v>
      </c>
      <c r="D12" s="407">
        <v>2</v>
      </c>
      <c r="E12" s="407">
        <v>5</v>
      </c>
      <c r="F12" s="407">
        <v>1</v>
      </c>
      <c r="G12" s="447">
        <v>0</v>
      </c>
      <c r="H12" s="407">
        <v>2</v>
      </c>
      <c r="I12" s="407">
        <v>1</v>
      </c>
      <c r="J12" s="407">
        <v>5</v>
      </c>
      <c r="K12" s="403">
        <f>SUM(B12:J12)</f>
        <v>95</v>
      </c>
      <c r="L12" s="303" t="s">
        <v>66</v>
      </c>
    </row>
    <row r="13" spans="1:12" ht="19.5" customHeight="1" thickBot="1">
      <c r="A13" s="353" t="s">
        <v>67</v>
      </c>
      <c r="B13" s="408">
        <v>30</v>
      </c>
      <c r="C13" s="408">
        <v>72</v>
      </c>
      <c r="D13" s="408">
        <v>6</v>
      </c>
      <c r="E13" s="408">
        <v>6</v>
      </c>
      <c r="F13" s="408">
        <v>3</v>
      </c>
      <c r="G13" s="408">
        <v>1</v>
      </c>
      <c r="H13" s="408">
        <v>3</v>
      </c>
      <c r="I13" s="408">
        <v>7</v>
      </c>
      <c r="J13" s="408">
        <v>5</v>
      </c>
      <c r="K13" s="404">
        <f t="shared" ref="K13:K20" si="0">SUM(B13:J13)</f>
        <v>133</v>
      </c>
      <c r="L13" s="304" t="s">
        <v>68</v>
      </c>
    </row>
    <row r="14" spans="1:12" ht="19.5" customHeight="1" thickBot="1">
      <c r="A14" s="354" t="s">
        <v>69</v>
      </c>
      <c r="B14" s="422">
        <v>7</v>
      </c>
      <c r="C14" s="422">
        <v>5</v>
      </c>
      <c r="D14" s="422">
        <v>5</v>
      </c>
      <c r="E14" s="448">
        <v>0</v>
      </c>
      <c r="F14" s="448">
        <v>0</v>
      </c>
      <c r="G14" s="448">
        <v>0</v>
      </c>
      <c r="H14" s="448">
        <v>0</v>
      </c>
      <c r="I14" s="448">
        <v>0</v>
      </c>
      <c r="J14" s="448">
        <v>0</v>
      </c>
      <c r="K14" s="423">
        <f t="shared" si="0"/>
        <v>17</v>
      </c>
      <c r="L14" s="305" t="s">
        <v>70</v>
      </c>
    </row>
    <row r="15" spans="1:12" ht="19.5" customHeight="1" thickBot="1">
      <c r="A15" s="353" t="s">
        <v>101</v>
      </c>
      <c r="B15" s="408">
        <v>3</v>
      </c>
      <c r="C15" s="408">
        <v>6</v>
      </c>
      <c r="D15" s="408">
        <v>1</v>
      </c>
      <c r="E15" s="408">
        <v>3</v>
      </c>
      <c r="F15" s="446">
        <v>0</v>
      </c>
      <c r="G15" s="446">
        <v>0</v>
      </c>
      <c r="H15" s="408">
        <v>1</v>
      </c>
      <c r="I15" s="408">
        <v>1</v>
      </c>
      <c r="J15" s="408">
        <v>1</v>
      </c>
      <c r="K15" s="404">
        <f t="shared" si="0"/>
        <v>16</v>
      </c>
      <c r="L15" s="304" t="s">
        <v>71</v>
      </c>
    </row>
    <row r="16" spans="1:12" ht="19.5" customHeight="1" thickBot="1">
      <c r="A16" s="354" t="s">
        <v>72</v>
      </c>
      <c r="B16" s="448">
        <v>0</v>
      </c>
      <c r="C16" s="422">
        <v>1</v>
      </c>
      <c r="D16" s="448">
        <v>0</v>
      </c>
      <c r="E16" s="448">
        <v>0</v>
      </c>
      <c r="F16" s="422">
        <v>2</v>
      </c>
      <c r="G16" s="448">
        <v>0</v>
      </c>
      <c r="H16" s="448">
        <v>0</v>
      </c>
      <c r="I16" s="448">
        <v>0</v>
      </c>
      <c r="J16" s="448">
        <v>0</v>
      </c>
      <c r="K16" s="423">
        <f t="shared" si="0"/>
        <v>3</v>
      </c>
      <c r="L16" s="305" t="s">
        <v>73</v>
      </c>
    </row>
    <row r="17" spans="1:12" ht="19.5" customHeight="1" thickBot="1">
      <c r="A17" s="353" t="s">
        <v>74</v>
      </c>
      <c r="B17" s="446">
        <v>0</v>
      </c>
      <c r="C17" s="408">
        <v>1</v>
      </c>
      <c r="D17" s="446">
        <v>0</v>
      </c>
      <c r="E17" s="446">
        <v>0</v>
      </c>
      <c r="F17" s="446">
        <v>0</v>
      </c>
      <c r="G17" s="446">
        <v>0</v>
      </c>
      <c r="H17" s="446">
        <v>0</v>
      </c>
      <c r="I17" s="446">
        <v>0</v>
      </c>
      <c r="J17" s="446">
        <v>0</v>
      </c>
      <c r="K17" s="404">
        <f t="shared" si="0"/>
        <v>1</v>
      </c>
      <c r="L17" s="304" t="s">
        <v>75</v>
      </c>
    </row>
    <row r="18" spans="1:12" ht="19.5" customHeight="1" thickBot="1">
      <c r="A18" s="354" t="s">
        <v>76</v>
      </c>
      <c r="B18" s="422">
        <v>2</v>
      </c>
      <c r="C18" s="422">
        <v>1</v>
      </c>
      <c r="D18" s="422">
        <v>2</v>
      </c>
      <c r="E18" s="422">
        <v>1</v>
      </c>
      <c r="F18" s="422">
        <v>1</v>
      </c>
      <c r="G18" s="422">
        <v>1</v>
      </c>
      <c r="H18" s="422">
        <v>1</v>
      </c>
      <c r="I18" s="422">
        <v>1</v>
      </c>
      <c r="J18" s="422">
        <v>1</v>
      </c>
      <c r="K18" s="423">
        <f t="shared" si="0"/>
        <v>11</v>
      </c>
      <c r="L18" s="305" t="s">
        <v>77</v>
      </c>
    </row>
    <row r="19" spans="1:12" ht="19.5" customHeight="1" thickBot="1">
      <c r="A19" s="353" t="s">
        <v>345</v>
      </c>
      <c r="B19" s="408">
        <v>2</v>
      </c>
      <c r="C19" s="408">
        <v>7</v>
      </c>
      <c r="D19" s="446">
        <v>0</v>
      </c>
      <c r="E19" s="446">
        <v>0</v>
      </c>
      <c r="F19" s="446">
        <v>0</v>
      </c>
      <c r="G19" s="446">
        <v>0</v>
      </c>
      <c r="H19" s="446">
        <v>0</v>
      </c>
      <c r="I19" s="408">
        <v>7</v>
      </c>
      <c r="J19" s="408">
        <v>1</v>
      </c>
      <c r="K19" s="404">
        <f t="shared" si="0"/>
        <v>17</v>
      </c>
      <c r="L19" s="304" t="s">
        <v>177</v>
      </c>
    </row>
    <row r="20" spans="1:12" ht="19.5" customHeight="1">
      <c r="A20" s="355" t="s">
        <v>79</v>
      </c>
      <c r="B20" s="424">
        <v>2</v>
      </c>
      <c r="C20" s="424">
        <v>2</v>
      </c>
      <c r="D20" s="452">
        <v>0</v>
      </c>
      <c r="E20" s="452">
        <v>0</v>
      </c>
      <c r="F20" s="452">
        <v>0</v>
      </c>
      <c r="G20" s="452">
        <v>0</v>
      </c>
      <c r="H20" s="452">
        <v>0</v>
      </c>
      <c r="I20" s="452">
        <v>0</v>
      </c>
      <c r="J20" s="424">
        <v>1</v>
      </c>
      <c r="K20" s="425">
        <f t="shared" si="0"/>
        <v>5</v>
      </c>
      <c r="L20" s="308" t="s">
        <v>325</v>
      </c>
    </row>
    <row r="21" spans="1:12" ht="19.5" customHeight="1">
      <c r="A21" s="409" t="s">
        <v>13</v>
      </c>
      <c r="B21" s="426">
        <f>SUM(B12:B20)</f>
        <v>107</v>
      </c>
      <c r="C21" s="426">
        <f t="shared" ref="C21:J21" si="1">SUM(C12:C20)</f>
        <v>113</v>
      </c>
      <c r="D21" s="426">
        <f t="shared" si="1"/>
        <v>16</v>
      </c>
      <c r="E21" s="426">
        <f t="shared" si="1"/>
        <v>15</v>
      </c>
      <c r="F21" s="426">
        <f t="shared" si="1"/>
        <v>7</v>
      </c>
      <c r="G21" s="426">
        <f t="shared" si="1"/>
        <v>2</v>
      </c>
      <c r="H21" s="426">
        <f t="shared" si="1"/>
        <v>7</v>
      </c>
      <c r="I21" s="426">
        <f t="shared" si="1"/>
        <v>17</v>
      </c>
      <c r="J21" s="426">
        <f t="shared" si="1"/>
        <v>14</v>
      </c>
      <c r="K21" s="426">
        <f>SUM(K12:K20)</f>
        <v>298</v>
      </c>
      <c r="L21" s="309" t="s">
        <v>14</v>
      </c>
    </row>
    <row r="22" spans="1:12">
      <c r="A22" s="302"/>
    </row>
  </sheetData>
  <mergeCells count="8">
    <mergeCell ref="A3:L3"/>
    <mergeCell ref="A4:L4"/>
    <mergeCell ref="A5:L5"/>
    <mergeCell ref="A6:L6"/>
    <mergeCell ref="A8:A11"/>
    <mergeCell ref="B8:K8"/>
    <mergeCell ref="L8:L11"/>
    <mergeCell ref="B9:K9"/>
  </mergeCells>
  <printOptions horizontalCentered="1"/>
  <pageMargins left="0" right="0" top="0.47244094488188981" bottom="0" header="0" footer="0"/>
  <pageSetup paperSize="11" scale="8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33"/>
  <sheetViews>
    <sheetView rightToLeft="1" view="pageBreakPreview" zoomScaleNormal="100" zoomScaleSheetLayoutView="100" workbookViewId="0">
      <selection activeCell="G6" sqref="G6:K6"/>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c r="A1" s="33"/>
      <c r="B1" s="33"/>
      <c r="C1" s="33"/>
      <c r="D1" s="33"/>
      <c r="E1" s="33"/>
      <c r="F1" s="33"/>
      <c r="G1" s="33"/>
      <c r="H1" s="33"/>
      <c r="I1" s="33"/>
      <c r="J1" s="33"/>
      <c r="K1" s="33"/>
    </row>
    <row r="2" spans="1:12">
      <c r="A2" s="33"/>
      <c r="B2" s="33"/>
      <c r="C2" s="33"/>
      <c r="D2" s="33"/>
      <c r="E2" s="33"/>
      <c r="F2" s="33"/>
      <c r="G2" s="33"/>
      <c r="H2" s="33"/>
      <c r="I2" s="33"/>
      <c r="J2" s="33"/>
      <c r="K2" s="33"/>
    </row>
    <row r="3" spans="1:12" ht="41.25" customHeight="1">
      <c r="A3" s="503" t="s">
        <v>194</v>
      </c>
      <c r="B3" s="503"/>
      <c r="C3" s="503"/>
      <c r="D3" s="503"/>
      <c r="E3" s="503"/>
      <c r="F3" s="209"/>
      <c r="G3" s="504" t="s">
        <v>263</v>
      </c>
      <c r="H3" s="505"/>
      <c r="I3" s="505"/>
      <c r="J3" s="505"/>
      <c r="K3" s="505"/>
    </row>
    <row r="4" spans="1:12" ht="120" customHeight="1">
      <c r="A4" s="501" t="s">
        <v>539</v>
      </c>
      <c r="B4" s="501"/>
      <c r="C4" s="501"/>
      <c r="D4" s="501"/>
      <c r="E4" s="501"/>
      <c r="F4" s="208"/>
      <c r="G4" s="506" t="s">
        <v>540</v>
      </c>
      <c r="H4" s="506"/>
      <c r="I4" s="506"/>
      <c r="J4" s="506"/>
      <c r="K4" s="506"/>
    </row>
    <row r="5" spans="1:12">
      <c r="A5" s="175"/>
      <c r="B5" s="175"/>
      <c r="C5" s="175"/>
      <c r="D5" s="175"/>
      <c r="E5" s="175"/>
      <c r="F5" s="175"/>
      <c r="G5" s="210"/>
      <c r="H5" s="210"/>
      <c r="I5" s="210"/>
      <c r="J5" s="210"/>
      <c r="K5" s="210"/>
    </row>
    <row r="6" spans="1:12" ht="99" customHeight="1">
      <c r="A6" s="501" t="s">
        <v>260</v>
      </c>
      <c r="B6" s="501"/>
      <c r="C6" s="501"/>
      <c r="D6" s="501"/>
      <c r="E6" s="501"/>
      <c r="F6" s="208"/>
      <c r="G6" s="506" t="s">
        <v>275</v>
      </c>
      <c r="H6" s="506"/>
      <c r="I6" s="506"/>
      <c r="J6" s="506"/>
      <c r="K6" s="506"/>
    </row>
    <row r="7" spans="1:12">
      <c r="A7" s="33"/>
      <c r="B7" s="33"/>
      <c r="C7" s="33"/>
      <c r="D7" s="33"/>
      <c r="E7" s="33"/>
      <c r="F7" s="33"/>
      <c r="G7" s="177"/>
      <c r="H7" s="177"/>
      <c r="I7" s="177"/>
      <c r="J7" s="177"/>
      <c r="K7" s="177"/>
    </row>
    <row r="8" spans="1:12" ht="18.75">
      <c r="A8" s="501" t="s">
        <v>195</v>
      </c>
      <c r="B8" s="501"/>
      <c r="C8" s="501"/>
      <c r="D8" s="501"/>
      <c r="E8" s="501"/>
      <c r="F8" s="208"/>
      <c r="G8" s="502" t="s">
        <v>351</v>
      </c>
      <c r="H8" s="502"/>
      <c r="I8" s="502"/>
      <c r="J8" s="502"/>
      <c r="K8" s="502"/>
    </row>
    <row r="9" spans="1:12" ht="18.75">
      <c r="A9" s="501" t="s">
        <v>426</v>
      </c>
      <c r="B9" s="501"/>
      <c r="C9" s="501"/>
      <c r="D9" s="501"/>
      <c r="E9" s="501"/>
      <c r="F9" s="208"/>
      <c r="G9" s="502" t="s">
        <v>530</v>
      </c>
      <c r="H9" s="502"/>
      <c r="I9" s="502"/>
      <c r="J9" s="502"/>
      <c r="K9" s="502"/>
    </row>
    <row r="10" spans="1:12">
      <c r="A10" s="33"/>
      <c r="B10" s="33"/>
      <c r="C10" s="33"/>
      <c r="D10" s="33"/>
      <c r="E10" s="33"/>
      <c r="F10" s="33"/>
      <c r="G10" s="33"/>
      <c r="H10" s="33"/>
      <c r="I10" s="33"/>
      <c r="J10" s="33"/>
      <c r="K10" s="33"/>
    </row>
    <row r="11" spans="1:12" ht="18">
      <c r="A11" s="178"/>
      <c r="C11" s="179"/>
      <c r="D11" s="33"/>
      <c r="E11" s="33"/>
      <c r="F11" s="33"/>
      <c r="G11" s="33"/>
      <c r="H11" s="33"/>
      <c r="I11" s="33"/>
      <c r="J11" s="33"/>
      <c r="K11" s="33"/>
    </row>
    <row r="12" spans="1:12" ht="18">
      <c r="A12" s="180"/>
      <c r="C12" s="181"/>
      <c r="D12" s="33"/>
      <c r="E12" s="33"/>
      <c r="F12" s="33"/>
      <c r="G12" s="33"/>
      <c r="H12" s="33"/>
      <c r="I12" s="33"/>
      <c r="J12" s="33"/>
      <c r="K12" s="33"/>
    </row>
    <row r="13" spans="1:12">
      <c r="A13" s="33"/>
      <c r="B13" s="33"/>
      <c r="C13" s="33"/>
      <c r="D13" s="33"/>
      <c r="E13" s="33"/>
      <c r="F13" s="33"/>
      <c r="G13" s="33"/>
      <c r="H13" s="33"/>
      <c r="I13" s="33"/>
      <c r="J13" s="33"/>
      <c r="K13" s="33"/>
    </row>
    <row r="14" spans="1:12">
      <c r="A14" s="33"/>
      <c r="B14" s="33"/>
      <c r="C14" s="33"/>
      <c r="D14" s="33"/>
      <c r="E14" s="33"/>
      <c r="F14" s="33"/>
      <c r="G14" s="33"/>
      <c r="H14" s="33"/>
      <c r="I14" s="33"/>
      <c r="J14" s="33"/>
      <c r="K14" s="33"/>
    </row>
    <row r="15" spans="1:12">
      <c r="A15" s="33"/>
      <c r="B15" s="33"/>
      <c r="C15" s="33"/>
      <c r="D15" s="33"/>
      <c r="E15" s="33"/>
      <c r="F15" s="33"/>
      <c r="G15" s="33"/>
      <c r="H15" s="33"/>
      <c r="I15" s="33"/>
      <c r="J15" s="33"/>
      <c r="K15" s="33"/>
      <c r="L15" s="33"/>
    </row>
    <row r="16" spans="1:12">
      <c r="A16" s="33"/>
      <c r="B16" s="33"/>
      <c r="C16" s="33"/>
      <c r="D16" s="33"/>
      <c r="E16" s="33"/>
      <c r="F16" s="33"/>
      <c r="G16" s="33"/>
      <c r="H16" s="33"/>
      <c r="I16" s="33"/>
      <c r="J16" s="33"/>
      <c r="K16" s="33"/>
      <c r="L16" s="33"/>
    </row>
    <row r="17" spans="1:12">
      <c r="A17" s="33"/>
      <c r="B17" s="33"/>
      <c r="C17" s="33"/>
      <c r="D17" s="33"/>
      <c r="E17" s="33"/>
      <c r="F17" s="33"/>
      <c r="G17" s="33"/>
      <c r="H17" s="33"/>
      <c r="I17" s="33"/>
      <c r="J17" s="33"/>
      <c r="K17" s="33"/>
      <c r="L17" s="33"/>
    </row>
    <row r="18" spans="1:12">
      <c r="A18" s="33"/>
      <c r="B18" s="33"/>
      <c r="C18" s="33"/>
      <c r="D18" s="33"/>
      <c r="E18" s="33"/>
      <c r="F18" s="33"/>
      <c r="G18" s="33"/>
      <c r="H18" s="33"/>
      <c r="I18" s="33"/>
      <c r="J18" s="33"/>
      <c r="K18" s="33"/>
      <c r="L18" s="33"/>
    </row>
    <row r="19" spans="1:12">
      <c r="A19" s="33"/>
      <c r="B19" s="33"/>
      <c r="C19" s="33"/>
      <c r="D19" s="33"/>
      <c r="E19" s="33"/>
      <c r="F19" s="33"/>
      <c r="G19" s="33"/>
      <c r="H19" s="33"/>
      <c r="I19" s="33"/>
      <c r="J19" s="33"/>
      <c r="K19" s="33"/>
      <c r="L19" s="33"/>
    </row>
    <row r="20" spans="1:12">
      <c r="A20" s="33"/>
      <c r="B20" s="33"/>
      <c r="C20" s="33"/>
      <c r="D20" s="33"/>
      <c r="E20" s="33"/>
      <c r="F20" s="33"/>
      <c r="G20" s="33"/>
      <c r="H20" s="33"/>
      <c r="I20" s="33"/>
      <c r="J20" s="33"/>
      <c r="K20" s="33"/>
      <c r="L20" s="33"/>
    </row>
    <row r="21" spans="1:12">
      <c r="A21" s="33"/>
      <c r="B21" s="33"/>
      <c r="C21" s="33"/>
      <c r="D21" s="33"/>
      <c r="E21" s="33"/>
      <c r="F21" s="33"/>
      <c r="G21" s="33"/>
      <c r="H21" s="33"/>
      <c r="I21" s="33"/>
      <c r="J21" s="33"/>
      <c r="K21" s="33"/>
      <c r="L21" s="33"/>
    </row>
    <row r="22" spans="1:12">
      <c r="A22" s="33"/>
      <c r="B22" s="33"/>
      <c r="C22" s="33"/>
      <c r="D22" s="33"/>
      <c r="E22" s="33"/>
      <c r="F22" s="33"/>
      <c r="G22" s="33"/>
      <c r="H22" s="33"/>
      <c r="I22" s="33"/>
      <c r="J22" s="33"/>
      <c r="K22" s="33"/>
      <c r="L22" s="33"/>
    </row>
    <row r="23" spans="1:12">
      <c r="A23" s="33"/>
      <c r="B23" s="33"/>
      <c r="C23" s="33"/>
      <c r="D23" s="33"/>
      <c r="E23" s="33"/>
      <c r="F23" s="33"/>
      <c r="G23" s="33"/>
      <c r="H23" s="33"/>
      <c r="I23" s="33"/>
      <c r="J23" s="33"/>
      <c r="K23" s="33"/>
      <c r="L23" s="33"/>
    </row>
    <row r="24" spans="1:12">
      <c r="A24" s="33"/>
      <c r="B24" s="33"/>
      <c r="C24" s="33"/>
      <c r="D24" s="33"/>
      <c r="E24" s="33"/>
      <c r="F24" s="33"/>
      <c r="G24" s="33"/>
      <c r="H24" s="33"/>
      <c r="I24" s="33"/>
      <c r="J24" s="33"/>
      <c r="K24" s="33"/>
      <c r="L24" s="33"/>
    </row>
    <row r="25" spans="1:12">
      <c r="A25" s="33"/>
      <c r="B25" s="33"/>
      <c r="C25" s="33"/>
      <c r="D25" s="33"/>
      <c r="E25" s="33"/>
      <c r="F25" s="33"/>
      <c r="G25" s="33"/>
      <c r="H25" s="33"/>
      <c r="I25" s="33"/>
      <c r="J25" s="33"/>
      <c r="K25" s="33"/>
      <c r="L25" s="33"/>
    </row>
    <row r="26" spans="1:12">
      <c r="A26" s="33"/>
      <c r="B26" s="33"/>
      <c r="C26" s="33"/>
      <c r="D26" s="33"/>
      <c r="E26" s="33"/>
      <c r="F26" s="33"/>
      <c r="G26" s="33"/>
      <c r="H26" s="33"/>
      <c r="I26" s="33"/>
      <c r="J26" s="33"/>
      <c r="K26" s="33"/>
      <c r="L26" s="33"/>
    </row>
    <row r="27" spans="1:12">
      <c r="A27" s="33"/>
      <c r="B27" s="33"/>
      <c r="C27" s="33"/>
      <c r="D27" s="33"/>
      <c r="E27" s="33"/>
      <c r="F27" s="33"/>
      <c r="G27" s="33"/>
      <c r="H27" s="33"/>
      <c r="I27" s="33"/>
      <c r="J27" s="33"/>
      <c r="K27" s="33"/>
      <c r="L27" s="33"/>
    </row>
    <row r="28" spans="1:12">
      <c r="A28" s="33"/>
      <c r="B28" s="33"/>
      <c r="C28" s="33"/>
      <c r="D28" s="33"/>
      <c r="E28" s="33"/>
      <c r="F28" s="33"/>
      <c r="G28" s="33"/>
      <c r="H28" s="33"/>
      <c r="I28" s="33"/>
      <c r="J28" s="33"/>
      <c r="K28" s="33"/>
      <c r="L28" s="33"/>
    </row>
    <row r="29" spans="1:12">
      <c r="A29" s="33"/>
      <c r="B29" s="33"/>
      <c r="C29" s="33"/>
      <c r="D29" s="33"/>
      <c r="E29" s="33"/>
      <c r="F29" s="33"/>
      <c r="G29" s="33"/>
      <c r="H29" s="33"/>
      <c r="I29" s="33"/>
      <c r="J29" s="33"/>
      <c r="K29" s="33"/>
      <c r="L29" s="33"/>
    </row>
    <row r="30" spans="1:12">
      <c r="A30" s="33"/>
      <c r="B30" s="33"/>
      <c r="C30" s="33"/>
      <c r="D30" s="33"/>
      <c r="E30" s="33"/>
      <c r="F30" s="33"/>
      <c r="G30" s="33"/>
      <c r="H30" s="33"/>
      <c r="I30" s="33"/>
      <c r="J30" s="33"/>
      <c r="K30" s="33"/>
      <c r="L30" s="33"/>
    </row>
    <row r="31" spans="1:12">
      <c r="A31" s="33"/>
      <c r="B31" s="33"/>
      <c r="C31" s="33"/>
      <c r="D31" s="33"/>
      <c r="E31" s="33"/>
      <c r="F31" s="33"/>
      <c r="G31" s="33"/>
      <c r="H31" s="33"/>
      <c r="I31" s="33"/>
      <c r="J31" s="33"/>
      <c r="K31" s="33"/>
      <c r="L31" s="33"/>
    </row>
    <row r="32" spans="1:12">
      <c r="A32" s="33"/>
      <c r="B32" s="33"/>
      <c r="C32" s="33"/>
      <c r="D32" s="33"/>
      <c r="E32" s="33"/>
      <c r="F32" s="33"/>
      <c r="G32" s="33"/>
      <c r="H32" s="33"/>
      <c r="I32" s="33"/>
      <c r="J32" s="33"/>
      <c r="K32" s="33"/>
      <c r="L32" s="33"/>
    </row>
    <row r="33" spans="1:12">
      <c r="A33" s="33"/>
      <c r="B33" s="33"/>
      <c r="C33" s="33"/>
      <c r="D33" s="33"/>
      <c r="E33" s="33"/>
      <c r="F33" s="33"/>
      <c r="G33" s="33"/>
      <c r="H33" s="33"/>
      <c r="I33" s="33"/>
      <c r="J33" s="33"/>
      <c r="K33" s="33"/>
      <c r="L33" s="33"/>
    </row>
  </sheetData>
  <mergeCells count="10">
    <mergeCell ref="A8:E8"/>
    <mergeCell ref="G8:K8"/>
    <mergeCell ref="A9:E9"/>
    <mergeCell ref="G9:K9"/>
    <mergeCell ref="A3:E3"/>
    <mergeCell ref="G3:K3"/>
    <mergeCell ref="A4:E4"/>
    <mergeCell ref="G4:K4"/>
    <mergeCell ref="A6:E6"/>
    <mergeCell ref="G6:K6"/>
  </mergeCells>
  <printOptions horizontalCentered="1"/>
  <pageMargins left="0" right="0" top="0.47244094488188981" bottom="0" header="0" footer="0"/>
  <pageSetup paperSize="11" scale="93"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O22"/>
  <sheetViews>
    <sheetView rightToLeft="1" view="pageBreakPreview" zoomScaleNormal="100" zoomScaleSheetLayoutView="100" workbookViewId="0">
      <selection activeCell="P9" sqref="P9"/>
    </sheetView>
  </sheetViews>
  <sheetFormatPr defaultColWidth="9.140625" defaultRowHeight="12.75"/>
  <cols>
    <col min="1" max="1" width="15" style="16" customWidth="1"/>
    <col min="2" max="2" width="7.28515625" style="16" customWidth="1"/>
    <col min="3" max="3" width="7.140625" style="16" customWidth="1"/>
    <col min="4" max="4" width="6.28515625" style="16" customWidth="1"/>
    <col min="5" max="5" width="8.42578125" style="16" customWidth="1"/>
    <col min="6" max="6" width="6.85546875" style="16" customWidth="1"/>
    <col min="7" max="7" width="7.140625" style="16" customWidth="1"/>
    <col min="8" max="8" width="6.28515625" style="3" customWidth="1"/>
    <col min="9" max="9" width="8.140625" style="3" customWidth="1"/>
    <col min="10" max="10" width="6.28515625" style="3" customWidth="1"/>
    <col min="11" max="11" width="7.140625" style="3" customWidth="1"/>
    <col min="12" max="12" width="6.85546875" style="3" customWidth="1"/>
    <col min="13" max="13" width="8.140625" style="3" customWidth="1"/>
    <col min="14" max="14" width="15" style="16" customWidth="1"/>
    <col min="15" max="16384" width="9.140625" style="3"/>
  </cols>
  <sheetData>
    <row r="1" spans="1:15" ht="30.75">
      <c r="A1" s="101" t="s">
        <v>125</v>
      </c>
      <c r="B1" s="102"/>
      <c r="C1" s="102"/>
      <c r="D1" s="102"/>
      <c r="E1" s="102"/>
      <c r="F1" s="100"/>
      <c r="G1" s="100"/>
      <c r="H1" s="100"/>
      <c r="I1" s="100"/>
      <c r="J1" s="100"/>
      <c r="K1" s="100"/>
      <c r="L1" s="100"/>
      <c r="M1" s="100"/>
      <c r="N1" s="103" t="s">
        <v>150</v>
      </c>
    </row>
    <row r="2" spans="1:15" ht="10.5" customHeight="1">
      <c r="A2" s="98"/>
      <c r="B2" s="99"/>
      <c r="C2" s="99"/>
      <c r="D2" s="99"/>
      <c r="E2" s="99"/>
      <c r="F2" s="99"/>
      <c r="G2" s="99"/>
      <c r="H2" s="99"/>
      <c r="I2" s="99"/>
      <c r="J2" s="99"/>
      <c r="K2" s="99"/>
      <c r="L2" s="99"/>
      <c r="M2" s="99"/>
      <c r="N2" s="99"/>
    </row>
    <row r="3" spans="1:15" s="2" customFormat="1" ht="16.5" customHeight="1">
      <c r="A3" s="540" t="s">
        <v>414</v>
      </c>
      <c r="B3" s="540"/>
      <c r="C3" s="540"/>
      <c r="D3" s="540"/>
      <c r="E3" s="540"/>
      <c r="F3" s="540"/>
      <c r="G3" s="540"/>
      <c r="H3" s="540"/>
      <c r="I3" s="540"/>
      <c r="J3" s="540"/>
      <c r="K3" s="540"/>
      <c r="L3" s="540"/>
      <c r="M3" s="540"/>
      <c r="N3" s="540"/>
    </row>
    <row r="4" spans="1:15" s="2" customFormat="1" ht="18.75">
      <c r="A4" s="541" t="s">
        <v>445</v>
      </c>
      <c r="B4" s="541"/>
      <c r="C4" s="541"/>
      <c r="D4" s="541"/>
      <c r="E4" s="541"/>
      <c r="F4" s="541"/>
      <c r="G4" s="541"/>
      <c r="H4" s="541"/>
      <c r="I4" s="541"/>
      <c r="J4" s="541"/>
      <c r="K4" s="541"/>
      <c r="L4" s="541"/>
      <c r="M4" s="541"/>
      <c r="N4" s="541"/>
    </row>
    <row r="5" spans="1:15" s="2" customFormat="1" ht="18">
      <c r="A5" s="542" t="s">
        <v>185</v>
      </c>
      <c r="B5" s="542"/>
      <c r="C5" s="542"/>
      <c r="D5" s="542"/>
      <c r="E5" s="542"/>
      <c r="F5" s="542"/>
      <c r="G5" s="542"/>
      <c r="H5" s="542"/>
      <c r="I5" s="542"/>
      <c r="J5" s="542"/>
      <c r="K5" s="542"/>
      <c r="L5" s="542"/>
      <c r="M5" s="542"/>
      <c r="N5" s="542"/>
    </row>
    <row r="6" spans="1:15">
      <c r="A6" s="543" t="s">
        <v>448</v>
      </c>
      <c r="B6" s="543"/>
      <c r="C6" s="543"/>
      <c r="D6" s="543"/>
      <c r="E6" s="543"/>
      <c r="F6" s="543"/>
      <c r="G6" s="543"/>
      <c r="H6" s="543"/>
      <c r="I6" s="543"/>
      <c r="J6" s="543"/>
      <c r="K6" s="543"/>
      <c r="L6" s="543"/>
      <c r="M6" s="543"/>
      <c r="N6" s="543"/>
    </row>
    <row r="7" spans="1:15" s="7" customFormat="1" ht="15.75">
      <c r="A7" s="4" t="s">
        <v>154</v>
      </c>
      <c r="B7" s="4"/>
      <c r="C7" s="4"/>
      <c r="D7" s="4"/>
      <c r="E7" s="4"/>
      <c r="F7" s="4"/>
      <c r="G7" s="4"/>
      <c r="H7" s="5"/>
      <c r="I7" s="5"/>
      <c r="J7" s="5"/>
      <c r="K7" s="6"/>
      <c r="L7" s="73"/>
      <c r="M7" s="73"/>
      <c r="N7" s="8" t="s">
        <v>155</v>
      </c>
      <c r="O7" s="6"/>
    </row>
    <row r="8" spans="1:15" ht="33" customHeight="1" thickBot="1">
      <c r="A8" s="583" t="s">
        <v>373</v>
      </c>
      <c r="B8" s="546" t="s">
        <v>292</v>
      </c>
      <c r="C8" s="547"/>
      <c r="D8" s="547"/>
      <c r="E8" s="548"/>
      <c r="F8" s="546" t="s">
        <v>295</v>
      </c>
      <c r="G8" s="547"/>
      <c r="H8" s="547"/>
      <c r="I8" s="548"/>
      <c r="J8" s="546" t="s">
        <v>296</v>
      </c>
      <c r="K8" s="547"/>
      <c r="L8" s="547"/>
      <c r="M8" s="548"/>
      <c r="N8" s="580" t="s">
        <v>549</v>
      </c>
    </row>
    <row r="9" spans="1:15" s="9" customFormat="1" ht="51.75" customHeight="1" thickTop="1" thickBot="1">
      <c r="A9" s="584"/>
      <c r="B9" s="587" t="s">
        <v>411</v>
      </c>
      <c r="C9" s="588"/>
      <c r="D9" s="587" t="s">
        <v>450</v>
      </c>
      <c r="E9" s="588"/>
      <c r="F9" s="587" t="s">
        <v>411</v>
      </c>
      <c r="G9" s="588"/>
      <c r="H9" s="587" t="s">
        <v>450</v>
      </c>
      <c r="I9" s="588"/>
      <c r="J9" s="587" t="s">
        <v>411</v>
      </c>
      <c r="K9" s="588"/>
      <c r="L9" s="587" t="s">
        <v>450</v>
      </c>
      <c r="M9" s="588"/>
      <c r="N9" s="586"/>
    </row>
    <row r="10" spans="1:15" s="10" customFormat="1" ht="27" customHeight="1" thickTop="1">
      <c r="A10" s="585"/>
      <c r="B10" s="207" t="s">
        <v>343</v>
      </c>
      <c r="C10" s="207" t="s">
        <v>262</v>
      </c>
      <c r="D10" s="207" t="s">
        <v>343</v>
      </c>
      <c r="E10" s="207" t="s">
        <v>262</v>
      </c>
      <c r="F10" s="207" t="s">
        <v>343</v>
      </c>
      <c r="G10" s="207" t="s">
        <v>262</v>
      </c>
      <c r="H10" s="207" t="s">
        <v>343</v>
      </c>
      <c r="I10" s="207" t="s">
        <v>262</v>
      </c>
      <c r="J10" s="207" t="s">
        <v>343</v>
      </c>
      <c r="K10" s="207" t="s">
        <v>262</v>
      </c>
      <c r="L10" s="207" t="s">
        <v>343</v>
      </c>
      <c r="M10" s="207" t="s">
        <v>262</v>
      </c>
      <c r="N10" s="581"/>
    </row>
    <row r="11" spans="1:15" s="10" customFormat="1" ht="18.75" customHeight="1" thickBot="1">
      <c r="A11" s="110">
        <v>-20</v>
      </c>
      <c r="B11" s="244">
        <v>1</v>
      </c>
      <c r="C11" s="23">
        <f t="shared" ref="C11:C20" si="0">B11/$B$21%</f>
        <v>0.47619047619047616</v>
      </c>
      <c r="D11" s="244">
        <v>1</v>
      </c>
      <c r="E11" s="23">
        <f t="shared" ref="E11:E20" si="1">D11/$D$21%</f>
        <v>0.5</v>
      </c>
      <c r="F11" s="244">
        <v>1</v>
      </c>
      <c r="G11" s="23">
        <f t="shared" ref="G11:G20" si="2">F11/$F$21%</f>
        <v>0.970873786407767</v>
      </c>
      <c r="H11" s="244">
        <v>0</v>
      </c>
      <c r="I11" s="23">
        <f t="shared" ref="I11:I20" si="3">H11/$H$21%</f>
        <v>0</v>
      </c>
      <c r="J11" s="22">
        <f t="shared" ref="J11:J20" si="4">F11+B11</f>
        <v>2</v>
      </c>
      <c r="K11" s="249">
        <f t="shared" ref="K11:K20" si="5">J11/$J$21%</f>
        <v>0.63897763578274758</v>
      </c>
      <c r="L11" s="22">
        <f t="shared" ref="L11:L20" si="6">D11+H11</f>
        <v>1</v>
      </c>
      <c r="M11" s="249">
        <f t="shared" ref="M11:M20" si="7">L11/$L$21%</f>
        <v>0.33557046979865773</v>
      </c>
      <c r="N11" s="12">
        <v>-20</v>
      </c>
    </row>
    <row r="12" spans="1:15" s="10" customFormat="1" ht="18.75" customHeight="1" thickTop="1" thickBot="1">
      <c r="A12" s="111" t="s">
        <v>4</v>
      </c>
      <c r="B12" s="237">
        <v>30</v>
      </c>
      <c r="C12" s="162">
        <f t="shared" si="0"/>
        <v>14.285714285714285</v>
      </c>
      <c r="D12" s="237">
        <v>30</v>
      </c>
      <c r="E12" s="162">
        <f t="shared" si="1"/>
        <v>15</v>
      </c>
      <c r="F12" s="237">
        <v>3</v>
      </c>
      <c r="G12" s="162">
        <f t="shared" si="2"/>
        <v>2.912621359223301</v>
      </c>
      <c r="H12" s="237">
        <v>0</v>
      </c>
      <c r="I12" s="162">
        <f t="shared" si="3"/>
        <v>0</v>
      </c>
      <c r="J12" s="251">
        <f t="shared" si="4"/>
        <v>33</v>
      </c>
      <c r="K12" s="250">
        <f t="shared" si="5"/>
        <v>10.543130990415335</v>
      </c>
      <c r="L12" s="251">
        <f t="shared" si="6"/>
        <v>30</v>
      </c>
      <c r="M12" s="250">
        <f t="shared" si="7"/>
        <v>10.067114093959731</v>
      </c>
      <c r="N12" s="13" t="s">
        <v>4</v>
      </c>
    </row>
    <row r="13" spans="1:15" s="10" customFormat="1" ht="18.75" customHeight="1" thickTop="1" thickBot="1">
      <c r="A13" s="112" t="s">
        <v>5</v>
      </c>
      <c r="B13" s="236">
        <v>62</v>
      </c>
      <c r="C13" s="23">
        <f t="shared" si="0"/>
        <v>29.523809523809522</v>
      </c>
      <c r="D13" s="236">
        <v>58</v>
      </c>
      <c r="E13" s="23">
        <f t="shared" si="1"/>
        <v>29</v>
      </c>
      <c r="F13" s="236">
        <v>12</v>
      </c>
      <c r="G13" s="23">
        <f t="shared" si="2"/>
        <v>11.650485436893204</v>
      </c>
      <c r="H13" s="236">
        <v>16</v>
      </c>
      <c r="I13" s="23">
        <f t="shared" si="3"/>
        <v>16.326530612244898</v>
      </c>
      <c r="J13" s="22">
        <f t="shared" si="4"/>
        <v>74</v>
      </c>
      <c r="K13" s="249">
        <f t="shared" si="5"/>
        <v>23.642172523961662</v>
      </c>
      <c r="L13" s="22">
        <f t="shared" si="6"/>
        <v>74</v>
      </c>
      <c r="M13" s="249">
        <f t="shared" si="7"/>
        <v>24.832214765100673</v>
      </c>
      <c r="N13" s="14" t="s">
        <v>5</v>
      </c>
    </row>
    <row r="14" spans="1:15" s="10" customFormat="1" ht="18.75" customHeight="1" thickTop="1" thickBot="1">
      <c r="A14" s="111" t="s">
        <v>6</v>
      </c>
      <c r="B14" s="237">
        <v>36</v>
      </c>
      <c r="C14" s="162">
        <f t="shared" si="0"/>
        <v>17.142857142857142</v>
      </c>
      <c r="D14" s="237">
        <v>31</v>
      </c>
      <c r="E14" s="162">
        <f t="shared" si="1"/>
        <v>15.5</v>
      </c>
      <c r="F14" s="237">
        <v>22</v>
      </c>
      <c r="G14" s="162">
        <f t="shared" si="2"/>
        <v>21.359223300970875</v>
      </c>
      <c r="H14" s="237">
        <v>20</v>
      </c>
      <c r="I14" s="162">
        <f t="shared" si="3"/>
        <v>20.408163265306122</v>
      </c>
      <c r="J14" s="251">
        <f t="shared" si="4"/>
        <v>58</v>
      </c>
      <c r="K14" s="250">
        <f t="shared" si="5"/>
        <v>18.530351437699682</v>
      </c>
      <c r="L14" s="251">
        <f t="shared" si="6"/>
        <v>51</v>
      </c>
      <c r="M14" s="250">
        <f t="shared" si="7"/>
        <v>17.114093959731544</v>
      </c>
      <c r="N14" s="13" t="s">
        <v>6</v>
      </c>
    </row>
    <row r="15" spans="1:15" s="10" customFormat="1" ht="18.75" customHeight="1" thickTop="1" thickBot="1">
      <c r="A15" s="112" t="s">
        <v>7</v>
      </c>
      <c r="B15" s="236">
        <v>24</v>
      </c>
      <c r="C15" s="23">
        <f t="shared" si="0"/>
        <v>11.428571428571429</v>
      </c>
      <c r="D15" s="236">
        <v>27</v>
      </c>
      <c r="E15" s="23">
        <f t="shared" si="1"/>
        <v>13.5</v>
      </c>
      <c r="F15" s="236">
        <v>26</v>
      </c>
      <c r="G15" s="23">
        <f t="shared" si="2"/>
        <v>25.242718446601941</v>
      </c>
      <c r="H15" s="236">
        <v>17</v>
      </c>
      <c r="I15" s="23">
        <f t="shared" si="3"/>
        <v>17.346938775510203</v>
      </c>
      <c r="J15" s="22">
        <f t="shared" si="4"/>
        <v>50</v>
      </c>
      <c r="K15" s="249">
        <f t="shared" si="5"/>
        <v>15.974440894568691</v>
      </c>
      <c r="L15" s="22">
        <f t="shared" si="6"/>
        <v>44</v>
      </c>
      <c r="M15" s="249">
        <f t="shared" si="7"/>
        <v>14.76510067114094</v>
      </c>
      <c r="N15" s="14" t="s">
        <v>7</v>
      </c>
    </row>
    <row r="16" spans="1:15" s="10" customFormat="1" ht="18.75" customHeight="1" thickTop="1" thickBot="1">
      <c r="A16" s="111" t="s">
        <v>8</v>
      </c>
      <c r="B16" s="237">
        <v>14</v>
      </c>
      <c r="C16" s="162">
        <f t="shared" si="0"/>
        <v>6.6666666666666661</v>
      </c>
      <c r="D16" s="237">
        <v>16</v>
      </c>
      <c r="E16" s="162">
        <f t="shared" si="1"/>
        <v>8</v>
      </c>
      <c r="F16" s="237">
        <v>14</v>
      </c>
      <c r="G16" s="162">
        <f t="shared" si="2"/>
        <v>13.592233009708737</v>
      </c>
      <c r="H16" s="237">
        <v>27</v>
      </c>
      <c r="I16" s="162">
        <f t="shared" si="3"/>
        <v>27.551020408163264</v>
      </c>
      <c r="J16" s="251">
        <f t="shared" si="4"/>
        <v>28</v>
      </c>
      <c r="K16" s="250">
        <f t="shared" si="5"/>
        <v>8.9456869009584672</v>
      </c>
      <c r="L16" s="251">
        <f t="shared" si="6"/>
        <v>43</v>
      </c>
      <c r="M16" s="250">
        <f t="shared" si="7"/>
        <v>14.429530201342281</v>
      </c>
      <c r="N16" s="13" t="s">
        <v>8</v>
      </c>
    </row>
    <row r="17" spans="1:14" s="10" customFormat="1" ht="18.75" customHeight="1" thickTop="1" thickBot="1">
      <c r="A17" s="112" t="s">
        <v>9</v>
      </c>
      <c r="B17" s="236">
        <v>15</v>
      </c>
      <c r="C17" s="23">
        <f t="shared" si="0"/>
        <v>7.1428571428571423</v>
      </c>
      <c r="D17" s="236">
        <v>12</v>
      </c>
      <c r="E17" s="23">
        <f t="shared" si="1"/>
        <v>6</v>
      </c>
      <c r="F17" s="236">
        <v>10</v>
      </c>
      <c r="G17" s="23">
        <f t="shared" si="2"/>
        <v>9.7087378640776691</v>
      </c>
      <c r="H17" s="236">
        <v>9</v>
      </c>
      <c r="I17" s="23">
        <f t="shared" si="3"/>
        <v>9.183673469387756</v>
      </c>
      <c r="J17" s="22">
        <f t="shared" si="4"/>
        <v>25</v>
      </c>
      <c r="K17" s="249">
        <f t="shared" si="5"/>
        <v>7.9872204472843453</v>
      </c>
      <c r="L17" s="22">
        <f t="shared" si="6"/>
        <v>21</v>
      </c>
      <c r="M17" s="249">
        <f t="shared" si="7"/>
        <v>7.0469798657718119</v>
      </c>
      <c r="N17" s="14" t="s">
        <v>9</v>
      </c>
    </row>
    <row r="18" spans="1:14" s="10" customFormat="1" ht="18.75" customHeight="1" thickTop="1" thickBot="1">
      <c r="A18" s="111" t="s">
        <v>10</v>
      </c>
      <c r="B18" s="237">
        <v>9</v>
      </c>
      <c r="C18" s="162">
        <f t="shared" si="0"/>
        <v>4.2857142857142856</v>
      </c>
      <c r="D18" s="237">
        <v>25</v>
      </c>
      <c r="E18" s="162">
        <f t="shared" si="1"/>
        <v>12.5</v>
      </c>
      <c r="F18" s="237">
        <v>7</v>
      </c>
      <c r="G18" s="162">
        <f t="shared" si="2"/>
        <v>6.7961165048543686</v>
      </c>
      <c r="H18" s="237">
        <v>9</v>
      </c>
      <c r="I18" s="162">
        <f t="shared" si="3"/>
        <v>9.183673469387756</v>
      </c>
      <c r="J18" s="251">
        <f t="shared" si="4"/>
        <v>16</v>
      </c>
      <c r="K18" s="250">
        <f t="shared" si="5"/>
        <v>5.1118210862619806</v>
      </c>
      <c r="L18" s="251">
        <f t="shared" si="6"/>
        <v>34</v>
      </c>
      <c r="M18" s="250">
        <f t="shared" si="7"/>
        <v>11.409395973154362</v>
      </c>
      <c r="N18" s="13" t="s">
        <v>10</v>
      </c>
    </row>
    <row r="19" spans="1:14" s="10" customFormat="1" ht="18.75" customHeight="1" thickTop="1" thickBot="1">
      <c r="A19" s="112" t="s">
        <v>11</v>
      </c>
      <c r="B19" s="236">
        <v>8</v>
      </c>
      <c r="C19" s="23">
        <f t="shared" si="0"/>
        <v>3.8095238095238093</v>
      </c>
      <c r="D19" s="236">
        <v>0</v>
      </c>
      <c r="E19" s="23">
        <f t="shared" si="1"/>
        <v>0</v>
      </c>
      <c r="F19" s="236">
        <v>3</v>
      </c>
      <c r="G19" s="23">
        <f t="shared" si="2"/>
        <v>2.912621359223301</v>
      </c>
      <c r="H19" s="236">
        <v>0</v>
      </c>
      <c r="I19" s="23">
        <f t="shared" si="3"/>
        <v>0</v>
      </c>
      <c r="J19" s="22">
        <f t="shared" si="4"/>
        <v>11</v>
      </c>
      <c r="K19" s="249">
        <f t="shared" si="5"/>
        <v>3.5143769968051117</v>
      </c>
      <c r="L19" s="22">
        <f t="shared" si="6"/>
        <v>0</v>
      </c>
      <c r="M19" s="249">
        <f t="shared" si="7"/>
        <v>0</v>
      </c>
      <c r="N19" s="14" t="s">
        <v>11</v>
      </c>
    </row>
    <row r="20" spans="1:14" s="10" customFormat="1" ht="18.75" customHeight="1" thickTop="1">
      <c r="A20" s="113" t="s">
        <v>12</v>
      </c>
      <c r="B20" s="239">
        <v>11</v>
      </c>
      <c r="C20" s="212">
        <f t="shared" si="0"/>
        <v>5.2380952380952381</v>
      </c>
      <c r="D20" s="239">
        <v>0</v>
      </c>
      <c r="E20" s="212">
        <f t="shared" si="1"/>
        <v>0</v>
      </c>
      <c r="F20" s="239">
        <v>5</v>
      </c>
      <c r="G20" s="212">
        <f t="shared" si="2"/>
        <v>4.8543689320388346</v>
      </c>
      <c r="H20" s="239">
        <v>0</v>
      </c>
      <c r="I20" s="212">
        <f t="shared" si="3"/>
        <v>0</v>
      </c>
      <c r="J20" s="285">
        <f t="shared" si="4"/>
        <v>16</v>
      </c>
      <c r="K20" s="284">
        <f t="shared" si="5"/>
        <v>5.1118210862619806</v>
      </c>
      <c r="L20" s="285">
        <f t="shared" si="6"/>
        <v>0</v>
      </c>
      <c r="M20" s="284">
        <f t="shared" si="7"/>
        <v>0</v>
      </c>
      <c r="N20" s="28" t="s">
        <v>12</v>
      </c>
    </row>
    <row r="21" spans="1:14" s="10" customFormat="1" ht="18.75" customHeight="1">
      <c r="A21" s="114" t="s">
        <v>13</v>
      </c>
      <c r="B21" s="240">
        <f>SUM(B11:B20)</f>
        <v>210</v>
      </c>
      <c r="C21" s="154">
        <f>SUM(C11:C20)</f>
        <v>100.00000000000001</v>
      </c>
      <c r="D21" s="240">
        <f>SUM(D11:D20)</f>
        <v>200</v>
      </c>
      <c r="E21" s="154">
        <f t="shared" ref="E21" si="8">SUM(E11:E20)</f>
        <v>100</v>
      </c>
      <c r="F21" s="154">
        <f>SUM(F11:F20)</f>
        <v>103</v>
      </c>
      <c r="G21" s="154">
        <f>SUM(G11:G20)</f>
        <v>100</v>
      </c>
      <c r="H21" s="154">
        <f t="shared" ref="H21:I21" si="9">SUM(H11:H20)</f>
        <v>98</v>
      </c>
      <c r="I21" s="154">
        <f t="shared" si="9"/>
        <v>100</v>
      </c>
      <c r="J21" s="154">
        <f>SUM(J11:J20)</f>
        <v>313</v>
      </c>
      <c r="K21" s="154">
        <f>SUM(K11:K20)</f>
        <v>100</v>
      </c>
      <c r="L21" s="240">
        <f>SUM(L11:L20)</f>
        <v>298</v>
      </c>
      <c r="M21" s="154">
        <f>SUM(M11:M20)</f>
        <v>100.00000000000001</v>
      </c>
      <c r="N21" s="273" t="s">
        <v>14</v>
      </c>
    </row>
    <row r="22" spans="1:14" s="15" customFormat="1"/>
  </sheetData>
  <mergeCells count="15">
    <mergeCell ref="A3:N3"/>
    <mergeCell ref="A4:N4"/>
    <mergeCell ref="A5:N5"/>
    <mergeCell ref="A6:N6"/>
    <mergeCell ref="A8:A10"/>
    <mergeCell ref="N8:N10"/>
    <mergeCell ref="B8:E8"/>
    <mergeCell ref="F8:I8"/>
    <mergeCell ref="J8:M8"/>
    <mergeCell ref="D9:E9"/>
    <mergeCell ref="B9:C9"/>
    <mergeCell ref="H9:I9"/>
    <mergeCell ref="F9:G9"/>
    <mergeCell ref="L9:M9"/>
    <mergeCell ref="J9:K9"/>
  </mergeCells>
  <printOptions horizontalCentered="1"/>
  <pageMargins left="0" right="0" top="0.47244094488188981" bottom="0" header="0" footer="0"/>
  <pageSetup paperSize="11" scale="80"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34"/>
  <sheetViews>
    <sheetView rightToLeft="1" view="pageBreakPreview" zoomScaleNormal="100" zoomScaleSheetLayoutView="100" workbookViewId="0">
      <selection activeCell="Q9" sqref="Q9"/>
    </sheetView>
  </sheetViews>
  <sheetFormatPr defaultColWidth="9.140625" defaultRowHeight="12.75"/>
  <cols>
    <col min="1" max="1" width="15" style="16" customWidth="1"/>
    <col min="2" max="2" width="5.85546875" style="16" customWidth="1"/>
    <col min="3" max="3" width="7.140625" style="16" customWidth="1"/>
    <col min="4" max="4" width="6.85546875" style="16" customWidth="1"/>
    <col min="5" max="5" width="8.140625" style="16" customWidth="1"/>
    <col min="6" max="6" width="6.85546875" style="16" customWidth="1"/>
    <col min="7" max="7" width="7.140625" style="16" customWidth="1"/>
    <col min="8" max="8" width="6.85546875" style="3" customWidth="1"/>
    <col min="9" max="9" width="8.140625" style="3" customWidth="1"/>
    <col min="10" max="10" width="6.28515625" style="3" customWidth="1"/>
    <col min="11" max="11" width="7.140625" style="3" customWidth="1"/>
    <col min="12" max="12" width="6.85546875" style="3" customWidth="1"/>
    <col min="13" max="13" width="8.140625" style="3" customWidth="1"/>
    <col min="14" max="14" width="15" style="16" customWidth="1"/>
    <col min="15" max="16384" width="9.140625" style="3"/>
  </cols>
  <sheetData>
    <row r="1" spans="1:15" ht="30.75">
      <c r="A1" s="101" t="s">
        <v>125</v>
      </c>
      <c r="B1" s="102"/>
      <c r="C1" s="102"/>
      <c r="D1" s="102"/>
      <c r="E1" s="102"/>
      <c r="F1" s="100"/>
      <c r="G1" s="100"/>
      <c r="H1" s="100"/>
      <c r="I1" s="100"/>
      <c r="J1" s="100"/>
      <c r="K1" s="100"/>
      <c r="L1" s="100"/>
      <c r="M1" s="100"/>
      <c r="N1" s="103" t="s">
        <v>150</v>
      </c>
    </row>
    <row r="2" spans="1:15">
      <c r="A2" s="98"/>
      <c r="B2" s="99"/>
      <c r="C2" s="99"/>
      <c r="D2" s="99"/>
      <c r="E2" s="99"/>
      <c r="F2" s="99"/>
      <c r="G2" s="99"/>
      <c r="H2" s="99"/>
      <c r="I2" s="99"/>
      <c r="J2" s="99"/>
      <c r="K2" s="99"/>
      <c r="L2" s="99"/>
      <c r="M2" s="99"/>
      <c r="N2" s="99"/>
    </row>
    <row r="3" spans="1:15" s="2" customFormat="1" ht="19.5" customHeight="1">
      <c r="A3" s="540" t="s">
        <v>187</v>
      </c>
      <c r="B3" s="540"/>
      <c r="C3" s="540"/>
      <c r="D3" s="540"/>
      <c r="E3" s="540"/>
      <c r="F3" s="540"/>
      <c r="G3" s="540"/>
      <c r="H3" s="540"/>
      <c r="I3" s="540"/>
      <c r="J3" s="540"/>
      <c r="K3" s="540"/>
      <c r="L3" s="540"/>
      <c r="M3" s="540"/>
      <c r="N3" s="540"/>
    </row>
    <row r="4" spans="1:15" s="2" customFormat="1" ht="19.5" customHeight="1">
      <c r="A4" s="541" t="s">
        <v>445</v>
      </c>
      <c r="B4" s="541"/>
      <c r="C4" s="541"/>
      <c r="D4" s="541"/>
      <c r="E4" s="541"/>
      <c r="F4" s="541"/>
      <c r="G4" s="541"/>
      <c r="H4" s="541"/>
      <c r="I4" s="541"/>
      <c r="J4" s="541"/>
      <c r="K4" s="541"/>
      <c r="L4" s="541"/>
      <c r="M4" s="541"/>
      <c r="N4" s="541"/>
    </row>
    <row r="5" spans="1:15" s="2" customFormat="1" ht="15.75" customHeight="1">
      <c r="A5" s="542" t="s">
        <v>186</v>
      </c>
      <c r="B5" s="542"/>
      <c r="C5" s="542"/>
      <c r="D5" s="542"/>
      <c r="E5" s="542"/>
      <c r="F5" s="542"/>
      <c r="G5" s="542"/>
      <c r="H5" s="542"/>
      <c r="I5" s="542"/>
      <c r="J5" s="542"/>
      <c r="K5" s="542"/>
      <c r="L5" s="542"/>
      <c r="M5" s="542"/>
      <c r="N5" s="542"/>
    </row>
    <row r="6" spans="1:15">
      <c r="A6" s="543" t="s">
        <v>448</v>
      </c>
      <c r="B6" s="543"/>
      <c r="C6" s="543"/>
      <c r="D6" s="543"/>
      <c r="E6" s="543"/>
      <c r="F6" s="543"/>
      <c r="G6" s="543"/>
      <c r="H6" s="543"/>
      <c r="I6" s="543"/>
      <c r="J6" s="543"/>
      <c r="K6" s="543"/>
      <c r="L6" s="543"/>
      <c r="M6" s="543"/>
      <c r="N6" s="543"/>
    </row>
    <row r="7" spans="1:15" s="241" customFormat="1" ht="12.75" customHeight="1">
      <c r="A7" s="4" t="s">
        <v>317</v>
      </c>
      <c r="B7" s="4"/>
      <c r="C7" s="4"/>
      <c r="D7" s="4"/>
      <c r="E7" s="4"/>
      <c r="F7" s="4"/>
      <c r="G7" s="4"/>
      <c r="H7" s="243"/>
      <c r="I7" s="243"/>
      <c r="J7" s="243"/>
      <c r="K7" s="242"/>
      <c r="L7" s="401"/>
      <c r="M7" s="401"/>
      <c r="N7" s="8" t="s">
        <v>316</v>
      </c>
      <c r="O7" s="242"/>
    </row>
    <row r="8" spans="1:15" ht="35.25" customHeight="1" thickBot="1">
      <c r="A8" s="583" t="s">
        <v>373</v>
      </c>
      <c r="B8" s="546" t="s">
        <v>415</v>
      </c>
      <c r="C8" s="547"/>
      <c r="D8" s="547"/>
      <c r="E8" s="548"/>
      <c r="F8" s="546" t="s">
        <v>416</v>
      </c>
      <c r="G8" s="547"/>
      <c r="H8" s="547"/>
      <c r="I8" s="548"/>
      <c r="J8" s="546" t="s">
        <v>296</v>
      </c>
      <c r="K8" s="547"/>
      <c r="L8" s="547"/>
      <c r="M8" s="548"/>
      <c r="N8" s="580" t="s">
        <v>549</v>
      </c>
    </row>
    <row r="9" spans="1:15" s="9" customFormat="1" ht="51" customHeight="1" thickTop="1" thickBot="1">
      <c r="A9" s="584"/>
      <c r="B9" s="587" t="s">
        <v>411</v>
      </c>
      <c r="C9" s="588"/>
      <c r="D9" s="587" t="s">
        <v>450</v>
      </c>
      <c r="E9" s="588"/>
      <c r="F9" s="587" t="s">
        <v>411</v>
      </c>
      <c r="G9" s="588"/>
      <c r="H9" s="587" t="s">
        <v>450</v>
      </c>
      <c r="I9" s="588"/>
      <c r="J9" s="587" t="s">
        <v>411</v>
      </c>
      <c r="K9" s="588"/>
      <c r="L9" s="587" t="s">
        <v>450</v>
      </c>
      <c r="M9" s="588"/>
      <c r="N9" s="586"/>
    </row>
    <row r="10" spans="1:15" s="10" customFormat="1" ht="28.5" customHeight="1" thickTop="1">
      <c r="A10" s="585"/>
      <c r="B10" s="207" t="s">
        <v>261</v>
      </c>
      <c r="C10" s="207" t="s">
        <v>262</v>
      </c>
      <c r="D10" s="207" t="s">
        <v>261</v>
      </c>
      <c r="E10" s="207" t="s">
        <v>262</v>
      </c>
      <c r="F10" s="207" t="s">
        <v>261</v>
      </c>
      <c r="G10" s="207" t="s">
        <v>262</v>
      </c>
      <c r="H10" s="207" t="s">
        <v>261</v>
      </c>
      <c r="I10" s="207" t="s">
        <v>262</v>
      </c>
      <c r="J10" s="207" t="s">
        <v>261</v>
      </c>
      <c r="K10" s="207" t="s">
        <v>262</v>
      </c>
      <c r="L10" s="207" t="s">
        <v>261</v>
      </c>
      <c r="M10" s="207" t="s">
        <v>262</v>
      </c>
      <c r="N10" s="581"/>
    </row>
    <row r="11" spans="1:15" s="10" customFormat="1" ht="18" customHeight="1" thickBot="1">
      <c r="A11" s="110">
        <v>-20</v>
      </c>
      <c r="B11" s="238">
        <v>8</v>
      </c>
      <c r="C11" s="23">
        <f t="shared" ref="C11:C19" si="0">B11/$B$20%</f>
        <v>4.7337278106508878</v>
      </c>
      <c r="D11" s="238">
        <v>11</v>
      </c>
      <c r="E11" s="23">
        <f t="shared" ref="E11:E19" si="1">D11/$D$20%</f>
        <v>6.9182389937106912</v>
      </c>
      <c r="F11" s="238">
        <v>4</v>
      </c>
      <c r="G11" s="23">
        <f t="shared" ref="G11:G19" si="2">F11/$F$20%</f>
        <v>2.7777777777777777</v>
      </c>
      <c r="H11" s="238">
        <v>2</v>
      </c>
      <c r="I11" s="23">
        <f t="shared" ref="I11:I19" si="3">H11/$H$20%</f>
        <v>1.4388489208633095</v>
      </c>
      <c r="J11" s="316">
        <f t="shared" ref="J11:J19" si="4">F11+B11</f>
        <v>12</v>
      </c>
      <c r="K11" s="249">
        <f t="shared" ref="K11:K19" si="5">J11/$J$20%</f>
        <v>3.8338658146964857</v>
      </c>
      <c r="L11" s="22">
        <f>D11+H11</f>
        <v>13</v>
      </c>
      <c r="M11" s="249">
        <f t="shared" ref="M11:M19" si="6">L11/$L$20%</f>
        <v>4.3624161073825505</v>
      </c>
      <c r="N11" s="12">
        <v>-20</v>
      </c>
    </row>
    <row r="12" spans="1:15" s="10" customFormat="1" ht="21" customHeight="1" thickTop="1" thickBot="1">
      <c r="A12" s="111" t="s">
        <v>4</v>
      </c>
      <c r="B12" s="237">
        <v>49</v>
      </c>
      <c r="C12" s="162">
        <f t="shared" si="0"/>
        <v>28.994082840236686</v>
      </c>
      <c r="D12" s="237">
        <v>41</v>
      </c>
      <c r="E12" s="162">
        <f t="shared" si="1"/>
        <v>25.786163522012576</v>
      </c>
      <c r="F12" s="237">
        <v>20</v>
      </c>
      <c r="G12" s="162">
        <f t="shared" si="2"/>
        <v>13.888888888888889</v>
      </c>
      <c r="H12" s="237">
        <v>15</v>
      </c>
      <c r="I12" s="162">
        <f t="shared" si="3"/>
        <v>10.791366906474821</v>
      </c>
      <c r="J12" s="317">
        <f t="shared" si="4"/>
        <v>69</v>
      </c>
      <c r="K12" s="250">
        <f t="shared" si="5"/>
        <v>22.044728434504794</v>
      </c>
      <c r="L12" s="251">
        <f t="shared" ref="L12:L19" si="7">D12+H12</f>
        <v>56</v>
      </c>
      <c r="M12" s="250">
        <f t="shared" si="6"/>
        <v>18.791946308724832</v>
      </c>
      <c r="N12" s="13" t="s">
        <v>4</v>
      </c>
    </row>
    <row r="13" spans="1:15" s="10" customFormat="1" ht="21" customHeight="1" thickTop="1" thickBot="1">
      <c r="A13" s="112" t="s">
        <v>5</v>
      </c>
      <c r="B13" s="236">
        <v>48</v>
      </c>
      <c r="C13" s="23">
        <f t="shared" si="0"/>
        <v>28.402366863905325</v>
      </c>
      <c r="D13" s="236">
        <v>35</v>
      </c>
      <c r="E13" s="23">
        <f t="shared" si="1"/>
        <v>22.012578616352201</v>
      </c>
      <c r="F13" s="236">
        <v>28</v>
      </c>
      <c r="G13" s="23">
        <f t="shared" si="2"/>
        <v>19.444444444444446</v>
      </c>
      <c r="H13" s="236">
        <v>28</v>
      </c>
      <c r="I13" s="23">
        <f t="shared" si="3"/>
        <v>20.143884892086334</v>
      </c>
      <c r="J13" s="316">
        <f t="shared" si="4"/>
        <v>76</v>
      </c>
      <c r="K13" s="249">
        <f t="shared" si="5"/>
        <v>24.28115015974441</v>
      </c>
      <c r="L13" s="22">
        <f>D13+H13</f>
        <v>63</v>
      </c>
      <c r="M13" s="249">
        <f t="shared" si="6"/>
        <v>21.140939597315437</v>
      </c>
      <c r="N13" s="14" t="s">
        <v>5</v>
      </c>
    </row>
    <row r="14" spans="1:15" s="10" customFormat="1" ht="21" customHeight="1" thickTop="1" thickBot="1">
      <c r="A14" s="111" t="s">
        <v>6</v>
      </c>
      <c r="B14" s="237">
        <v>23</v>
      </c>
      <c r="C14" s="162">
        <f t="shared" si="0"/>
        <v>13.609467455621303</v>
      </c>
      <c r="D14" s="237">
        <v>24</v>
      </c>
      <c r="E14" s="162">
        <f t="shared" si="1"/>
        <v>15.094339622641508</v>
      </c>
      <c r="F14" s="237">
        <v>30</v>
      </c>
      <c r="G14" s="162">
        <f t="shared" si="2"/>
        <v>20.833333333333336</v>
      </c>
      <c r="H14" s="237">
        <v>29</v>
      </c>
      <c r="I14" s="162">
        <f t="shared" si="3"/>
        <v>20.863309352517987</v>
      </c>
      <c r="J14" s="317">
        <f t="shared" si="4"/>
        <v>53</v>
      </c>
      <c r="K14" s="250">
        <f t="shared" si="5"/>
        <v>16.932907348242811</v>
      </c>
      <c r="L14" s="251">
        <f t="shared" si="7"/>
        <v>53</v>
      </c>
      <c r="M14" s="250">
        <f t="shared" si="6"/>
        <v>17.785234899328859</v>
      </c>
      <c r="N14" s="13" t="s">
        <v>6</v>
      </c>
    </row>
    <row r="15" spans="1:15" s="10" customFormat="1" ht="21" customHeight="1" thickTop="1" thickBot="1">
      <c r="A15" s="112" t="s">
        <v>7</v>
      </c>
      <c r="B15" s="236">
        <v>19</v>
      </c>
      <c r="C15" s="23">
        <f t="shared" si="0"/>
        <v>11.242603550295858</v>
      </c>
      <c r="D15" s="236">
        <v>17</v>
      </c>
      <c r="E15" s="23">
        <f t="shared" si="1"/>
        <v>10.691823899371069</v>
      </c>
      <c r="F15" s="236">
        <v>19</v>
      </c>
      <c r="G15" s="23">
        <f t="shared" si="2"/>
        <v>13.194444444444445</v>
      </c>
      <c r="H15" s="236">
        <v>27</v>
      </c>
      <c r="I15" s="23">
        <f t="shared" si="3"/>
        <v>19.424460431654676</v>
      </c>
      <c r="J15" s="316">
        <f t="shared" si="4"/>
        <v>38</v>
      </c>
      <c r="K15" s="249">
        <f t="shared" si="5"/>
        <v>12.140575079872205</v>
      </c>
      <c r="L15" s="22">
        <f>D15+H15</f>
        <v>44</v>
      </c>
      <c r="M15" s="249">
        <f t="shared" si="6"/>
        <v>14.76510067114094</v>
      </c>
      <c r="N15" s="14" t="s">
        <v>7</v>
      </c>
    </row>
    <row r="16" spans="1:15" s="10" customFormat="1" ht="21" customHeight="1" thickTop="1" thickBot="1">
      <c r="A16" s="111" t="s">
        <v>8</v>
      </c>
      <c r="B16" s="237">
        <v>8</v>
      </c>
      <c r="C16" s="162">
        <f t="shared" si="0"/>
        <v>4.7337278106508878</v>
      </c>
      <c r="D16" s="237">
        <v>15</v>
      </c>
      <c r="E16" s="162">
        <f t="shared" si="1"/>
        <v>9.4339622641509422</v>
      </c>
      <c r="F16" s="237">
        <v>18</v>
      </c>
      <c r="G16" s="162">
        <f t="shared" si="2"/>
        <v>12.5</v>
      </c>
      <c r="H16" s="237">
        <v>11</v>
      </c>
      <c r="I16" s="162">
        <f t="shared" si="3"/>
        <v>7.913669064748202</v>
      </c>
      <c r="J16" s="317">
        <f t="shared" si="4"/>
        <v>26</v>
      </c>
      <c r="K16" s="250">
        <f t="shared" si="5"/>
        <v>8.3067092651757193</v>
      </c>
      <c r="L16" s="251">
        <f t="shared" si="7"/>
        <v>26</v>
      </c>
      <c r="M16" s="250">
        <f t="shared" si="6"/>
        <v>8.724832214765101</v>
      </c>
      <c r="N16" s="13" t="s">
        <v>8</v>
      </c>
    </row>
    <row r="17" spans="1:14" s="10" customFormat="1" ht="21" customHeight="1" thickTop="1" thickBot="1">
      <c r="A17" s="112" t="s">
        <v>9</v>
      </c>
      <c r="B17" s="236">
        <v>4</v>
      </c>
      <c r="C17" s="23">
        <f t="shared" si="0"/>
        <v>2.3668639053254439</v>
      </c>
      <c r="D17" s="236">
        <v>8</v>
      </c>
      <c r="E17" s="23">
        <f t="shared" si="1"/>
        <v>5.0314465408805029</v>
      </c>
      <c r="F17" s="236">
        <v>9</v>
      </c>
      <c r="G17" s="23">
        <f t="shared" si="2"/>
        <v>6.25</v>
      </c>
      <c r="H17" s="236">
        <v>6</v>
      </c>
      <c r="I17" s="23">
        <f t="shared" si="3"/>
        <v>4.3165467625899288</v>
      </c>
      <c r="J17" s="316">
        <f t="shared" si="4"/>
        <v>13</v>
      </c>
      <c r="K17" s="249">
        <f t="shared" si="5"/>
        <v>4.1533546325878596</v>
      </c>
      <c r="L17" s="22">
        <f t="shared" si="7"/>
        <v>14</v>
      </c>
      <c r="M17" s="249">
        <f t="shared" si="6"/>
        <v>4.6979865771812079</v>
      </c>
      <c r="N17" s="14" t="s">
        <v>9</v>
      </c>
    </row>
    <row r="18" spans="1:14" s="10" customFormat="1" ht="21" customHeight="1" thickTop="1" thickBot="1">
      <c r="A18" s="344" t="s">
        <v>64</v>
      </c>
      <c r="B18" s="475">
        <v>10</v>
      </c>
      <c r="C18" s="212">
        <f t="shared" si="0"/>
        <v>5.9171597633136095</v>
      </c>
      <c r="D18" s="239">
        <v>8</v>
      </c>
      <c r="E18" s="212">
        <f t="shared" si="1"/>
        <v>5.0314465408805029</v>
      </c>
      <c r="F18" s="239">
        <v>16</v>
      </c>
      <c r="G18" s="212">
        <f t="shared" si="2"/>
        <v>11.111111111111111</v>
      </c>
      <c r="H18" s="239">
        <v>8</v>
      </c>
      <c r="I18" s="212">
        <f t="shared" si="3"/>
        <v>5.755395683453238</v>
      </c>
      <c r="J18" s="318">
        <f t="shared" si="4"/>
        <v>26</v>
      </c>
      <c r="K18" s="284">
        <f t="shared" si="5"/>
        <v>8.3067092651757193</v>
      </c>
      <c r="L18" s="285">
        <f t="shared" si="7"/>
        <v>16</v>
      </c>
      <c r="M18" s="284">
        <f t="shared" si="6"/>
        <v>5.3691275167785237</v>
      </c>
      <c r="N18" s="336" t="s">
        <v>64</v>
      </c>
    </row>
    <row r="19" spans="1:14" s="10" customFormat="1" ht="21" customHeight="1" thickTop="1">
      <c r="A19" s="470" t="s">
        <v>528</v>
      </c>
      <c r="B19" s="476">
        <v>0</v>
      </c>
      <c r="C19" s="477">
        <f t="shared" si="0"/>
        <v>0</v>
      </c>
      <c r="D19" s="478">
        <v>0</v>
      </c>
      <c r="E19" s="477">
        <f t="shared" si="1"/>
        <v>0</v>
      </c>
      <c r="F19" s="478">
        <v>0</v>
      </c>
      <c r="G19" s="477">
        <f t="shared" si="2"/>
        <v>0</v>
      </c>
      <c r="H19" s="478">
        <v>13</v>
      </c>
      <c r="I19" s="477">
        <f t="shared" si="3"/>
        <v>9.3525179856115113</v>
      </c>
      <c r="J19" s="479">
        <f t="shared" si="4"/>
        <v>0</v>
      </c>
      <c r="K19" s="480">
        <f t="shared" si="5"/>
        <v>0</v>
      </c>
      <c r="L19" s="481">
        <f t="shared" si="7"/>
        <v>13</v>
      </c>
      <c r="M19" s="480">
        <f t="shared" si="6"/>
        <v>4.3624161073825505</v>
      </c>
      <c r="N19" s="482" t="s">
        <v>529</v>
      </c>
    </row>
    <row r="20" spans="1:14" s="10" customFormat="1" ht="21" customHeight="1">
      <c r="A20" s="471" t="s">
        <v>13</v>
      </c>
      <c r="B20" s="472">
        <f t="shared" ref="B20:M20" si="8">SUM(B11:B19)</f>
        <v>169</v>
      </c>
      <c r="C20" s="473">
        <f t="shared" si="8"/>
        <v>100</v>
      </c>
      <c r="D20" s="473">
        <f t="shared" si="8"/>
        <v>159</v>
      </c>
      <c r="E20" s="473">
        <f t="shared" si="8"/>
        <v>100</v>
      </c>
      <c r="F20" s="473">
        <f t="shared" si="8"/>
        <v>144</v>
      </c>
      <c r="G20" s="473">
        <f t="shared" si="8"/>
        <v>100.00000000000001</v>
      </c>
      <c r="H20" s="473">
        <f t="shared" si="8"/>
        <v>139</v>
      </c>
      <c r="I20" s="473">
        <f t="shared" si="8"/>
        <v>100.00000000000001</v>
      </c>
      <c r="J20" s="473">
        <f t="shared" si="8"/>
        <v>313</v>
      </c>
      <c r="K20" s="473">
        <f t="shared" si="8"/>
        <v>100</v>
      </c>
      <c r="L20" s="472">
        <f t="shared" si="8"/>
        <v>298</v>
      </c>
      <c r="M20" s="473">
        <f t="shared" si="8"/>
        <v>100</v>
      </c>
      <c r="N20" s="474" t="s">
        <v>14</v>
      </c>
    </row>
    <row r="21" spans="1:14" s="15" customFormat="1" ht="21" customHeight="1"/>
    <row r="24" spans="1:14">
      <c r="A24" s="3"/>
      <c r="B24" s="3"/>
      <c r="C24" s="3"/>
      <c r="D24" s="3"/>
      <c r="E24" s="3"/>
      <c r="F24" s="3"/>
      <c r="G24" s="3"/>
      <c r="N24" s="3"/>
    </row>
    <row r="25" spans="1:14">
      <c r="A25" s="3"/>
      <c r="B25" s="3"/>
      <c r="C25" s="3"/>
      <c r="D25" s="3"/>
      <c r="E25" s="3"/>
      <c r="F25" s="3"/>
      <c r="G25" s="3"/>
      <c r="N25" s="3"/>
    </row>
    <row r="26" spans="1:14">
      <c r="A26" s="3"/>
      <c r="B26" s="3"/>
      <c r="C26" s="3"/>
      <c r="D26" s="3"/>
      <c r="E26" s="3"/>
      <c r="F26" s="3"/>
      <c r="G26" s="3"/>
      <c r="N26" s="3"/>
    </row>
    <row r="27" spans="1:14">
      <c r="A27" s="3"/>
      <c r="B27" s="3"/>
      <c r="C27" s="3"/>
      <c r="D27" s="3"/>
      <c r="E27" s="3"/>
      <c r="F27" s="3"/>
      <c r="G27" s="3"/>
      <c r="N27" s="3"/>
    </row>
    <row r="28" spans="1:14">
      <c r="A28" s="3"/>
      <c r="B28" s="3"/>
      <c r="C28" s="3"/>
      <c r="D28" s="3"/>
      <c r="E28" s="3"/>
      <c r="F28" s="3"/>
      <c r="G28" s="3"/>
      <c r="N28" s="3"/>
    </row>
    <row r="29" spans="1:14">
      <c r="A29" s="3"/>
      <c r="B29" s="3"/>
      <c r="C29" s="3"/>
      <c r="D29" s="3"/>
      <c r="E29" s="3"/>
      <c r="F29" s="3"/>
      <c r="G29" s="3"/>
      <c r="N29" s="3"/>
    </row>
    <row r="30" spans="1:14">
      <c r="A30" s="3"/>
      <c r="B30" s="3"/>
      <c r="C30" s="3"/>
      <c r="D30" s="3"/>
      <c r="E30" s="3"/>
      <c r="F30" s="3"/>
      <c r="G30" s="3"/>
      <c r="N30" s="3"/>
    </row>
    <row r="31" spans="1:14">
      <c r="A31" s="3"/>
      <c r="B31" s="3"/>
      <c r="C31" s="3"/>
      <c r="D31" s="3"/>
      <c r="E31" s="3"/>
      <c r="F31" s="3"/>
      <c r="G31" s="3"/>
      <c r="N31" s="3"/>
    </row>
    <row r="32" spans="1:14">
      <c r="A32" s="3"/>
      <c r="B32" s="3"/>
      <c r="C32" s="3"/>
      <c r="D32" s="3"/>
      <c r="E32" s="3"/>
      <c r="F32" s="3"/>
      <c r="G32" s="3"/>
      <c r="N32" s="3"/>
    </row>
    <row r="33" spans="1:14">
      <c r="A33" s="3"/>
      <c r="B33" s="3"/>
      <c r="C33" s="3"/>
      <c r="D33" s="3"/>
      <c r="E33" s="3"/>
      <c r="F33" s="3"/>
      <c r="G33" s="3"/>
      <c r="N33" s="3"/>
    </row>
    <row r="34" spans="1:14">
      <c r="A34" s="3"/>
      <c r="B34" s="3"/>
      <c r="C34" s="3"/>
      <c r="D34" s="3"/>
      <c r="E34" s="3"/>
      <c r="F34" s="3"/>
      <c r="G34" s="3"/>
      <c r="N34" s="3"/>
    </row>
  </sheetData>
  <mergeCells count="15">
    <mergeCell ref="A3:N3"/>
    <mergeCell ref="H9:I9"/>
    <mergeCell ref="L9:M9"/>
    <mergeCell ref="A4:N4"/>
    <mergeCell ref="A5:N5"/>
    <mergeCell ref="A6:N6"/>
    <mergeCell ref="A8:A10"/>
    <mergeCell ref="B8:E8"/>
    <mergeCell ref="F8:I8"/>
    <mergeCell ref="J8:M8"/>
    <mergeCell ref="N8:N10"/>
    <mergeCell ref="D9:E9"/>
    <mergeCell ref="B9:C9"/>
    <mergeCell ref="F9:G9"/>
    <mergeCell ref="J9:K9"/>
  </mergeCells>
  <printOptions horizontalCentered="1"/>
  <pageMargins left="0" right="0" top="0.47244094488188981" bottom="0" header="0" footer="0"/>
  <pageSetup paperSize="11" scale="80"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54"/>
  <sheetViews>
    <sheetView rightToLeft="1" view="pageBreakPreview" zoomScaleNormal="100" zoomScaleSheetLayoutView="100" workbookViewId="0">
      <selection activeCell="I30" sqref="I30"/>
    </sheetView>
  </sheetViews>
  <sheetFormatPr defaultColWidth="9.140625" defaultRowHeight="12.75"/>
  <cols>
    <col min="1" max="1" width="21.5703125" style="16" customWidth="1"/>
    <col min="2" max="3" width="12.140625" style="3" customWidth="1"/>
    <col min="4" max="4" width="12.5703125" style="3" customWidth="1"/>
    <col min="5" max="6" width="12.140625" style="3" customWidth="1"/>
    <col min="7" max="7" width="25.5703125" style="16" customWidth="1"/>
    <col min="8" max="16384" width="9.140625" style="3"/>
  </cols>
  <sheetData>
    <row r="1" spans="1:16" ht="30.75">
      <c r="A1" s="101" t="s">
        <v>125</v>
      </c>
      <c r="B1" s="102"/>
      <c r="C1" s="102"/>
      <c r="D1" s="102"/>
      <c r="E1" s="102"/>
      <c r="F1" s="102"/>
      <c r="G1" s="103" t="s">
        <v>150</v>
      </c>
    </row>
    <row r="2" spans="1:16">
      <c r="A2" s="98"/>
      <c r="B2" s="99"/>
      <c r="C2" s="99"/>
      <c r="D2" s="99"/>
      <c r="E2" s="99"/>
      <c r="F2" s="99"/>
      <c r="G2" s="98"/>
    </row>
    <row r="3" spans="1:16" s="2" customFormat="1" ht="21.75">
      <c r="A3" s="540" t="s">
        <v>0</v>
      </c>
      <c r="B3" s="540"/>
      <c r="C3" s="540"/>
      <c r="D3" s="540"/>
      <c r="E3" s="540"/>
      <c r="F3" s="540"/>
      <c r="G3" s="540"/>
    </row>
    <row r="4" spans="1:16" s="2" customFormat="1" ht="18.75">
      <c r="A4" s="541" t="s">
        <v>432</v>
      </c>
      <c r="B4" s="541"/>
      <c r="C4" s="541"/>
      <c r="D4" s="541"/>
      <c r="E4" s="541"/>
      <c r="F4" s="541"/>
      <c r="G4" s="541"/>
    </row>
    <row r="5" spans="1:16" s="2" customFormat="1" ht="18">
      <c r="A5" s="575" t="s">
        <v>98</v>
      </c>
      <c r="B5" s="542"/>
      <c r="C5" s="542"/>
      <c r="D5" s="542"/>
      <c r="E5" s="542"/>
      <c r="F5" s="542"/>
      <c r="G5" s="542"/>
    </row>
    <row r="6" spans="1:16">
      <c r="A6" s="543" t="s">
        <v>433</v>
      </c>
      <c r="B6" s="543"/>
      <c r="C6" s="543"/>
      <c r="D6" s="543"/>
      <c r="E6" s="543"/>
      <c r="F6" s="543"/>
      <c r="G6" s="543"/>
    </row>
    <row r="7" spans="1:16" s="7" customFormat="1" ht="15.75">
      <c r="A7" s="4" t="s">
        <v>224</v>
      </c>
      <c r="B7" s="5"/>
      <c r="C7" s="5"/>
      <c r="D7" s="6"/>
      <c r="F7" s="5"/>
      <c r="G7" s="8" t="s">
        <v>347</v>
      </c>
      <c r="H7" s="6"/>
      <c r="J7" s="5"/>
      <c r="L7" s="5"/>
      <c r="M7" s="5"/>
    </row>
    <row r="8" spans="1:16" ht="26.25" customHeight="1" thickBot="1">
      <c r="A8" s="583" t="s">
        <v>374</v>
      </c>
      <c r="B8" s="578" t="s">
        <v>393</v>
      </c>
      <c r="C8" s="578" t="s">
        <v>392</v>
      </c>
      <c r="D8" s="578" t="s">
        <v>391</v>
      </c>
      <c r="E8" s="578" t="s">
        <v>390</v>
      </c>
      <c r="F8" s="568" t="s">
        <v>336</v>
      </c>
      <c r="G8" s="580" t="s">
        <v>96</v>
      </c>
    </row>
    <row r="9" spans="1:16" s="10" customFormat="1" ht="45" customHeight="1" thickTop="1">
      <c r="A9" s="585"/>
      <c r="B9" s="579"/>
      <c r="C9" s="579"/>
      <c r="D9" s="579"/>
      <c r="E9" s="579"/>
      <c r="F9" s="569"/>
      <c r="G9" s="581"/>
      <c r="I9" s="27"/>
      <c r="J9" s="27"/>
      <c r="K9" s="27"/>
    </row>
    <row r="10" spans="1:16" s="10" customFormat="1" ht="20.25" customHeight="1" thickBot="1">
      <c r="A10" s="110">
        <v>-20</v>
      </c>
      <c r="B10" s="286">
        <v>5</v>
      </c>
      <c r="C10" s="286">
        <v>7</v>
      </c>
      <c r="D10" s="286">
        <v>1</v>
      </c>
      <c r="E10" s="490">
        <v>0</v>
      </c>
      <c r="F10" s="287">
        <f>SUM(B10:E10)</f>
        <v>13</v>
      </c>
      <c r="G10" s="29">
        <v>-20</v>
      </c>
      <c r="H10" s="340"/>
      <c r="I10" s="98"/>
      <c r="J10" s="3"/>
      <c r="K10" s="3"/>
      <c r="L10" s="3"/>
      <c r="M10" s="3"/>
      <c r="N10" s="3"/>
      <c r="O10" s="3"/>
      <c r="P10" s="3"/>
    </row>
    <row r="11" spans="1:16" s="10" customFormat="1" ht="20.25" customHeight="1" thickTop="1" thickBot="1">
      <c r="A11" s="111" t="s">
        <v>4</v>
      </c>
      <c r="B11" s="75">
        <v>22</v>
      </c>
      <c r="C11" s="75">
        <v>28</v>
      </c>
      <c r="D11" s="75">
        <v>5</v>
      </c>
      <c r="E11" s="75">
        <v>1</v>
      </c>
      <c r="F11" s="280">
        <f t="shared" ref="F11:F16" si="0">SUM(B11:E11)</f>
        <v>56</v>
      </c>
      <c r="G11" s="30" t="s">
        <v>4</v>
      </c>
      <c r="H11" s="3"/>
      <c r="I11" s="340"/>
    </row>
    <row r="12" spans="1:16" s="10" customFormat="1" ht="20.25" customHeight="1" thickTop="1" thickBot="1">
      <c r="A12" s="112" t="s">
        <v>5</v>
      </c>
      <c r="B12" s="281">
        <v>11</v>
      </c>
      <c r="C12" s="281">
        <v>46</v>
      </c>
      <c r="D12" s="281">
        <v>4</v>
      </c>
      <c r="E12" s="281">
        <v>2</v>
      </c>
      <c r="F12" s="282">
        <f>SUM(B12:E12)</f>
        <v>63</v>
      </c>
      <c r="G12" s="31" t="s">
        <v>5</v>
      </c>
      <c r="H12" s="3"/>
      <c r="I12" s="340"/>
    </row>
    <row r="13" spans="1:16" s="10" customFormat="1" ht="20.25" customHeight="1" thickTop="1" thickBot="1">
      <c r="A13" s="111" t="s">
        <v>6</v>
      </c>
      <c r="B13" s="75">
        <v>10</v>
      </c>
      <c r="C13" s="75">
        <v>37</v>
      </c>
      <c r="D13" s="75">
        <v>4</v>
      </c>
      <c r="E13" s="75">
        <v>2</v>
      </c>
      <c r="F13" s="280">
        <f t="shared" si="0"/>
        <v>53</v>
      </c>
      <c r="G13" s="30" t="s">
        <v>6</v>
      </c>
      <c r="H13" s="3"/>
      <c r="I13" s="340"/>
    </row>
    <row r="14" spans="1:16" s="10" customFormat="1" ht="20.25" customHeight="1" thickTop="1" thickBot="1">
      <c r="A14" s="112" t="s">
        <v>7</v>
      </c>
      <c r="B14" s="281">
        <v>8</v>
      </c>
      <c r="C14" s="281">
        <v>30</v>
      </c>
      <c r="D14" s="281">
        <v>6</v>
      </c>
      <c r="E14" s="487">
        <v>0</v>
      </c>
      <c r="F14" s="282">
        <f t="shared" si="0"/>
        <v>44</v>
      </c>
      <c r="G14" s="31" t="s">
        <v>7</v>
      </c>
      <c r="H14" s="3"/>
      <c r="I14" s="340">
        <v>-20</v>
      </c>
      <c r="J14" s="10">
        <f>F10</f>
        <v>13</v>
      </c>
    </row>
    <row r="15" spans="1:16" s="10" customFormat="1" ht="20.25" customHeight="1" thickTop="1" thickBot="1">
      <c r="A15" s="111" t="s">
        <v>8</v>
      </c>
      <c r="B15" s="75">
        <v>4</v>
      </c>
      <c r="C15" s="75">
        <v>21</v>
      </c>
      <c r="D15" s="489">
        <v>0</v>
      </c>
      <c r="E15" s="75">
        <v>1</v>
      </c>
      <c r="F15" s="280">
        <f>SUM(B15:E15)</f>
        <v>26</v>
      </c>
      <c r="G15" s="30" t="s">
        <v>8</v>
      </c>
      <c r="H15" s="3"/>
      <c r="I15" s="340" t="s">
        <v>4</v>
      </c>
      <c r="J15" s="10">
        <f t="shared" ref="J15:J22" si="1">F11</f>
        <v>56</v>
      </c>
    </row>
    <row r="16" spans="1:16" s="10" customFormat="1" ht="20.25" customHeight="1" thickTop="1" thickBot="1">
      <c r="A16" s="112" t="s">
        <v>9</v>
      </c>
      <c r="B16" s="487">
        <v>0</v>
      </c>
      <c r="C16" s="281">
        <v>11</v>
      </c>
      <c r="D16" s="281">
        <v>2</v>
      </c>
      <c r="E16" s="281">
        <v>1</v>
      </c>
      <c r="F16" s="282">
        <f t="shared" si="0"/>
        <v>14</v>
      </c>
      <c r="G16" s="14" t="s">
        <v>9</v>
      </c>
      <c r="H16" s="3"/>
      <c r="I16" s="340" t="s">
        <v>5</v>
      </c>
      <c r="J16" s="10">
        <f t="shared" si="1"/>
        <v>63</v>
      </c>
    </row>
    <row r="17" spans="1:16" s="10" customFormat="1" ht="20.25" customHeight="1" thickTop="1" thickBot="1">
      <c r="A17" s="344" t="s">
        <v>365</v>
      </c>
      <c r="B17" s="339">
        <v>7</v>
      </c>
      <c r="C17" s="339">
        <v>9</v>
      </c>
      <c r="D17" s="339">
        <v>0</v>
      </c>
      <c r="E17" s="339">
        <v>0</v>
      </c>
      <c r="F17" s="345">
        <f>SUM(B17:E17)</f>
        <v>16</v>
      </c>
      <c r="G17" s="336" t="s">
        <v>365</v>
      </c>
      <c r="H17" s="3"/>
      <c r="I17" s="340" t="s">
        <v>6</v>
      </c>
      <c r="J17" s="10">
        <f t="shared" si="1"/>
        <v>53</v>
      </c>
    </row>
    <row r="18" spans="1:16" s="10" customFormat="1" ht="20.25" customHeight="1" thickTop="1">
      <c r="A18" s="456" t="s">
        <v>528</v>
      </c>
      <c r="B18" s="167">
        <v>3</v>
      </c>
      <c r="C18" s="167">
        <v>9</v>
      </c>
      <c r="D18" s="167">
        <v>0</v>
      </c>
      <c r="E18" s="167">
        <v>1</v>
      </c>
      <c r="F18" s="457">
        <f>SUM(B18:E18)</f>
        <v>13</v>
      </c>
      <c r="G18" s="458" t="s">
        <v>529</v>
      </c>
      <c r="H18" s="3"/>
      <c r="I18" s="340" t="s">
        <v>7</v>
      </c>
      <c r="J18" s="10">
        <f t="shared" si="1"/>
        <v>44</v>
      </c>
    </row>
    <row r="19" spans="1:16" s="10" customFormat="1" ht="20.25" customHeight="1" thickBot="1">
      <c r="A19" s="459" t="s">
        <v>13</v>
      </c>
      <c r="B19" s="460">
        <f>SUM(B10:B18)</f>
        <v>70</v>
      </c>
      <c r="C19" s="460">
        <f>SUM(C10:C18)</f>
        <v>198</v>
      </c>
      <c r="D19" s="460">
        <f>SUM(D10:D18)</f>
        <v>22</v>
      </c>
      <c r="E19" s="460">
        <f>SUM(E10:E18)</f>
        <v>8</v>
      </c>
      <c r="F19" s="460">
        <f>SUM(F10:F18)</f>
        <v>298</v>
      </c>
      <c r="G19" s="461" t="s">
        <v>14</v>
      </c>
      <c r="I19" s="340" t="s">
        <v>8</v>
      </c>
      <c r="J19" s="10">
        <f t="shared" si="1"/>
        <v>26</v>
      </c>
    </row>
    <row r="20" spans="1:16" s="10" customFormat="1" ht="20.25" customHeight="1" thickTop="1">
      <c r="A20" s="462" t="s">
        <v>361</v>
      </c>
      <c r="B20" s="463">
        <f>(B19/ $F$19)*100</f>
        <v>23.48993288590604</v>
      </c>
      <c r="C20" s="463">
        <f t="shared" ref="C20:D20" si="2">(C19/ $F$19)*100</f>
        <v>66.442953020134226</v>
      </c>
      <c r="D20" s="463">
        <f t="shared" si="2"/>
        <v>7.3825503355704702</v>
      </c>
      <c r="E20" s="463">
        <f>(E19/ $F$19)*100</f>
        <v>2.6845637583892619</v>
      </c>
      <c r="F20" s="464">
        <f>SUM(B20:E20)</f>
        <v>100</v>
      </c>
      <c r="G20" s="465" t="s">
        <v>362</v>
      </c>
      <c r="I20" s="10" t="s">
        <v>9</v>
      </c>
      <c r="J20" s="10">
        <f t="shared" si="1"/>
        <v>14</v>
      </c>
    </row>
    <row r="21" spans="1:16" s="15" customFormat="1" ht="13.5" customHeight="1">
      <c r="A21" s="97"/>
      <c r="B21" s="97"/>
      <c r="C21" s="97"/>
      <c r="D21" s="97"/>
      <c r="E21" s="97"/>
      <c r="F21" s="97"/>
      <c r="G21" s="97"/>
      <c r="I21" s="15" t="s">
        <v>365</v>
      </c>
      <c r="J21" s="10">
        <f t="shared" si="1"/>
        <v>16</v>
      </c>
      <c r="M21" s="450" t="s">
        <v>63</v>
      </c>
      <c r="N21" s="450" t="s">
        <v>62</v>
      </c>
      <c r="O21" s="450" t="s">
        <v>1</v>
      </c>
      <c r="P21" s="450" t="s">
        <v>2</v>
      </c>
    </row>
    <row r="22" spans="1:16" ht="38.25">
      <c r="A22" s="98"/>
      <c r="B22" s="99"/>
      <c r="C22" s="99"/>
      <c r="D22" s="99"/>
      <c r="E22" s="99"/>
      <c r="F22" s="99"/>
      <c r="G22" s="98"/>
      <c r="I22" s="133" t="s">
        <v>533</v>
      </c>
      <c r="J22" s="10">
        <f t="shared" si="1"/>
        <v>13</v>
      </c>
    </row>
    <row r="23" spans="1:16">
      <c r="A23" s="98"/>
      <c r="B23" s="99"/>
      <c r="C23" s="99"/>
      <c r="D23" s="99"/>
      <c r="E23" s="99"/>
      <c r="F23" s="99"/>
      <c r="G23" s="98"/>
      <c r="J23" s="10">
        <f>SUM(J14:J22)</f>
        <v>298</v>
      </c>
    </row>
    <row r="24" spans="1:16">
      <c r="A24" s="98"/>
      <c r="B24" s="99"/>
      <c r="C24" s="99"/>
      <c r="D24" s="99"/>
      <c r="E24" s="99"/>
      <c r="F24" s="99"/>
      <c r="G24" s="98"/>
    </row>
    <row r="25" spans="1:16">
      <c r="A25" s="98"/>
      <c r="B25" s="99"/>
      <c r="C25" s="99"/>
      <c r="D25" s="99"/>
      <c r="E25" s="99"/>
      <c r="F25" s="99"/>
      <c r="G25" s="98"/>
    </row>
    <row r="26" spans="1:16">
      <c r="A26" s="98"/>
      <c r="B26" s="99"/>
      <c r="C26" s="99"/>
      <c r="D26" s="99"/>
      <c r="E26" s="99"/>
      <c r="F26" s="99"/>
      <c r="G26" s="98"/>
    </row>
    <row r="27" spans="1:16">
      <c r="A27" s="98"/>
      <c r="B27" s="99"/>
      <c r="C27" s="99"/>
      <c r="D27" s="99"/>
      <c r="E27" s="99"/>
      <c r="F27" s="99"/>
      <c r="G27" s="98"/>
    </row>
    <row r="28" spans="1:16">
      <c r="A28" s="98"/>
      <c r="B28" s="99"/>
      <c r="C28" s="99"/>
      <c r="D28" s="99"/>
      <c r="E28" s="99"/>
      <c r="F28" s="99"/>
      <c r="G28" s="98"/>
    </row>
    <row r="29" spans="1:16">
      <c r="A29" s="98"/>
      <c r="B29" s="99"/>
      <c r="C29" s="99"/>
      <c r="D29" s="99"/>
      <c r="E29" s="99"/>
      <c r="F29" s="99"/>
      <c r="G29" s="98"/>
    </row>
    <row r="30" spans="1:16">
      <c r="A30" s="98"/>
      <c r="B30" s="99"/>
      <c r="C30" s="99"/>
      <c r="D30" s="99"/>
      <c r="E30" s="99"/>
      <c r="F30" s="99"/>
      <c r="G30" s="98"/>
    </row>
    <row r="31" spans="1:16">
      <c r="A31" s="98"/>
      <c r="B31" s="99"/>
      <c r="C31" s="99"/>
      <c r="D31" s="99"/>
      <c r="E31" s="99"/>
      <c r="F31" s="99"/>
      <c r="G31" s="98"/>
    </row>
    <row r="32" spans="1:16">
      <c r="A32" s="98"/>
      <c r="B32" s="99"/>
      <c r="C32" s="99"/>
      <c r="D32" s="99"/>
      <c r="E32" s="99"/>
      <c r="F32" s="99"/>
      <c r="G32" s="98"/>
    </row>
    <row r="33" spans="1:7">
      <c r="A33" s="98"/>
      <c r="B33" s="99"/>
      <c r="C33" s="99"/>
      <c r="D33" s="99"/>
      <c r="E33" s="99"/>
      <c r="F33" s="99"/>
      <c r="G33" s="98"/>
    </row>
    <row r="34" spans="1:7">
      <c r="A34" s="98"/>
      <c r="B34" s="99"/>
      <c r="C34" s="99"/>
      <c r="D34" s="99"/>
      <c r="E34" s="99"/>
      <c r="F34" s="99"/>
      <c r="G34" s="98"/>
    </row>
    <row r="35" spans="1:7">
      <c r="A35" s="98"/>
      <c r="B35" s="99"/>
      <c r="C35" s="99"/>
      <c r="D35" s="99"/>
      <c r="E35" s="99"/>
      <c r="F35" s="99"/>
      <c r="G35" s="98"/>
    </row>
    <row r="36" spans="1:7">
      <c r="A36" s="98"/>
      <c r="B36" s="99"/>
      <c r="C36" s="99"/>
      <c r="D36" s="99"/>
      <c r="E36" s="99"/>
      <c r="F36" s="99"/>
      <c r="G36" s="98"/>
    </row>
    <row r="37" spans="1:7">
      <c r="A37" s="98"/>
      <c r="B37" s="99"/>
      <c r="C37" s="99"/>
      <c r="D37" s="99"/>
      <c r="E37" s="99"/>
      <c r="F37" s="99"/>
      <c r="G37" s="98"/>
    </row>
    <row r="38" spans="1:7">
      <c r="A38" s="98"/>
      <c r="B38" s="99"/>
      <c r="C38" s="99"/>
      <c r="D38" s="99"/>
      <c r="E38" s="99"/>
      <c r="F38" s="99"/>
      <c r="G38" s="98"/>
    </row>
    <row r="39" spans="1:7">
      <c r="A39" s="98"/>
      <c r="B39" s="99"/>
      <c r="C39" s="99"/>
      <c r="D39" s="99"/>
      <c r="E39" s="99"/>
      <c r="F39" s="99"/>
      <c r="G39" s="98"/>
    </row>
    <row r="40" spans="1:7">
      <c r="A40" s="98"/>
      <c r="B40" s="99"/>
      <c r="C40" s="99"/>
      <c r="D40" s="99"/>
      <c r="E40" s="99"/>
      <c r="F40" s="99"/>
      <c r="G40" s="98"/>
    </row>
    <row r="41" spans="1:7">
      <c r="A41" s="98"/>
      <c r="B41" s="99"/>
      <c r="C41" s="99"/>
      <c r="D41" s="99"/>
      <c r="E41" s="99"/>
      <c r="F41" s="99"/>
      <c r="G41" s="98"/>
    </row>
    <row r="42" spans="1:7">
      <c r="A42" s="98"/>
      <c r="B42" s="99"/>
      <c r="C42" s="99"/>
      <c r="D42" s="99"/>
      <c r="E42" s="99"/>
      <c r="F42" s="99"/>
      <c r="G42" s="98"/>
    </row>
    <row r="43" spans="1:7">
      <c r="A43" s="98"/>
      <c r="B43" s="99"/>
      <c r="C43" s="99"/>
      <c r="D43" s="99"/>
      <c r="E43" s="99"/>
      <c r="F43" s="99"/>
      <c r="G43" s="98"/>
    </row>
    <row r="44" spans="1:7">
      <c r="A44" s="98"/>
      <c r="B44" s="99"/>
      <c r="C44" s="99"/>
      <c r="D44" s="99"/>
      <c r="E44" s="99"/>
      <c r="F44" s="99"/>
      <c r="G44" s="98"/>
    </row>
    <row r="45" spans="1:7">
      <c r="A45" s="98"/>
      <c r="B45" s="99"/>
      <c r="C45" s="99"/>
      <c r="D45" s="99"/>
      <c r="E45" s="99"/>
      <c r="F45" s="99"/>
      <c r="G45" s="98"/>
    </row>
    <row r="46" spans="1:7">
      <c r="A46" s="98"/>
      <c r="B46" s="99"/>
      <c r="C46" s="99"/>
      <c r="D46" s="99"/>
      <c r="E46" s="99"/>
      <c r="F46" s="99"/>
      <c r="G46" s="98"/>
    </row>
    <row r="47" spans="1:7">
      <c r="A47" s="98"/>
      <c r="B47" s="99"/>
      <c r="C47" s="99"/>
      <c r="D47" s="99"/>
      <c r="E47" s="99"/>
      <c r="F47" s="99"/>
      <c r="G47" s="98"/>
    </row>
    <row r="48" spans="1:7">
      <c r="A48" s="98"/>
      <c r="B48" s="99"/>
      <c r="C48" s="99"/>
      <c r="D48" s="99"/>
      <c r="E48" s="99"/>
      <c r="F48" s="99"/>
      <c r="G48" s="98"/>
    </row>
    <row r="49" spans="1:7">
      <c r="A49" s="98"/>
      <c r="B49" s="99"/>
      <c r="C49" s="99"/>
      <c r="D49" s="99"/>
      <c r="E49" s="99"/>
      <c r="F49" s="99"/>
      <c r="G49" s="98"/>
    </row>
    <row r="50" spans="1:7" ht="9" customHeight="1">
      <c r="A50" s="98"/>
      <c r="B50" s="99"/>
      <c r="C50" s="99"/>
      <c r="D50" s="99"/>
      <c r="E50" s="99"/>
      <c r="F50" s="99"/>
      <c r="G50" s="98"/>
    </row>
    <row r="51" spans="1:7">
      <c r="A51" s="98"/>
      <c r="B51" s="99"/>
      <c r="C51" s="99"/>
      <c r="D51" s="99"/>
      <c r="E51" s="99"/>
      <c r="F51" s="99"/>
      <c r="G51" s="98"/>
    </row>
    <row r="52" spans="1:7">
      <c r="A52" s="98"/>
      <c r="B52" s="99"/>
      <c r="C52" s="99"/>
      <c r="D52" s="99"/>
      <c r="E52" s="99"/>
      <c r="F52" s="99"/>
      <c r="G52" s="98"/>
    </row>
    <row r="53" spans="1:7">
      <c r="A53" s="98"/>
      <c r="B53" s="99"/>
      <c r="C53" s="99"/>
      <c r="D53" s="99"/>
      <c r="E53" s="99"/>
      <c r="F53" s="99"/>
      <c r="G53" s="98"/>
    </row>
    <row r="54" spans="1:7">
      <c r="A54" s="98"/>
      <c r="B54" s="99"/>
      <c r="C54" s="99"/>
      <c r="D54" s="99"/>
      <c r="E54" s="99"/>
      <c r="F54" s="99"/>
    </row>
  </sheetData>
  <mergeCells count="11">
    <mergeCell ref="A3:G3"/>
    <mergeCell ref="A4:G4"/>
    <mergeCell ref="A5:G5"/>
    <mergeCell ref="A6:G6"/>
    <mergeCell ref="A8:A9"/>
    <mergeCell ref="B8:B9"/>
    <mergeCell ref="C8:C9"/>
    <mergeCell ref="D8:D9"/>
    <mergeCell ref="E8:E9"/>
    <mergeCell ref="F8:F9"/>
    <mergeCell ref="G8:G9"/>
  </mergeCells>
  <printOptions horizontalCentered="1"/>
  <pageMargins left="0" right="0" top="0.47244094488188981" bottom="0" header="0" footer="0"/>
  <pageSetup paperSize="11" scale="85" orientation="landscape" r:id="rId1"/>
  <headerFooter alignWithMargins="0"/>
  <rowBreaks count="1" manualBreakCount="1">
    <brk id="20" max="6"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Q46"/>
  <sheetViews>
    <sheetView rightToLeft="1" view="pageBreakPreview" zoomScaleNormal="100" zoomScaleSheetLayoutView="100" workbookViewId="0">
      <selection activeCell="R22" sqref="R22"/>
    </sheetView>
  </sheetViews>
  <sheetFormatPr defaultColWidth="9.140625" defaultRowHeight="12.75"/>
  <cols>
    <col min="1" max="1" width="20.28515625" style="16" customWidth="1"/>
    <col min="2" max="2" width="6.5703125" style="16" customWidth="1"/>
    <col min="3" max="10" width="6.5703125" style="3" customWidth="1"/>
    <col min="11" max="11" width="6.7109375" style="3" customWidth="1"/>
    <col min="12" max="12" width="22.5703125" style="16" customWidth="1"/>
    <col min="13" max="13" width="9" style="3" customWidth="1"/>
    <col min="14" max="14" width="3.5703125" style="3" customWidth="1"/>
    <col min="15" max="22" width="5.5703125" style="3" customWidth="1"/>
    <col min="23" max="25" width="4.7109375" style="3" customWidth="1"/>
    <col min="26" max="26" width="4.140625" style="3" customWidth="1"/>
    <col min="27" max="16384" width="9.140625" style="3"/>
  </cols>
  <sheetData>
    <row r="1" spans="1:12" ht="30.75">
      <c r="A1" s="101" t="s">
        <v>125</v>
      </c>
      <c r="B1" s="102"/>
      <c r="C1" s="102"/>
      <c r="D1" s="102"/>
      <c r="E1" s="102"/>
      <c r="F1" s="102"/>
      <c r="G1" s="100"/>
      <c r="H1" s="100"/>
      <c r="I1" s="100"/>
      <c r="J1" s="342"/>
      <c r="K1" s="100"/>
      <c r="L1" s="103" t="s">
        <v>150</v>
      </c>
    </row>
    <row r="2" spans="1:12">
      <c r="A2" s="98"/>
      <c r="B2" s="99"/>
      <c r="C2" s="99"/>
      <c r="D2" s="99"/>
      <c r="E2" s="99"/>
      <c r="F2" s="99"/>
      <c r="G2" s="98"/>
      <c r="H2" s="99"/>
      <c r="I2" s="99"/>
      <c r="J2" s="341"/>
      <c r="K2" s="99"/>
      <c r="L2" s="99"/>
    </row>
    <row r="3" spans="1:12" s="2" customFormat="1" ht="21.75">
      <c r="A3" s="561" t="s">
        <v>28</v>
      </c>
      <c r="B3" s="561"/>
      <c r="C3" s="561"/>
      <c r="D3" s="561"/>
      <c r="E3" s="561"/>
      <c r="F3" s="561"/>
      <c r="G3" s="561"/>
      <c r="H3" s="561"/>
      <c r="I3" s="561"/>
      <c r="J3" s="561"/>
      <c r="K3" s="561"/>
      <c r="L3" s="561"/>
    </row>
    <row r="4" spans="1:12" s="2" customFormat="1" ht="18.75">
      <c r="A4" s="562" t="s">
        <v>432</v>
      </c>
      <c r="B4" s="562"/>
      <c r="C4" s="562"/>
      <c r="D4" s="562"/>
      <c r="E4" s="562"/>
      <c r="F4" s="562"/>
      <c r="G4" s="562"/>
      <c r="H4" s="562"/>
      <c r="I4" s="562"/>
      <c r="J4" s="562"/>
      <c r="K4" s="562"/>
      <c r="L4" s="562"/>
    </row>
    <row r="5" spans="1:12" s="2" customFormat="1" ht="18">
      <c r="A5" s="542" t="s">
        <v>29</v>
      </c>
      <c r="B5" s="542"/>
      <c r="C5" s="542"/>
      <c r="D5" s="542"/>
      <c r="E5" s="542"/>
      <c r="F5" s="542"/>
      <c r="G5" s="542"/>
      <c r="H5" s="542"/>
      <c r="I5" s="542"/>
      <c r="J5" s="542"/>
      <c r="K5" s="542"/>
      <c r="L5" s="542"/>
    </row>
    <row r="6" spans="1:12">
      <c r="A6" s="543" t="s">
        <v>433</v>
      </c>
      <c r="B6" s="543"/>
      <c r="C6" s="543"/>
      <c r="D6" s="543"/>
      <c r="E6" s="543"/>
      <c r="F6" s="543"/>
      <c r="G6" s="543"/>
      <c r="H6" s="543"/>
      <c r="I6" s="543"/>
      <c r="J6" s="543"/>
      <c r="K6" s="543"/>
      <c r="L6" s="543"/>
    </row>
    <row r="7" spans="1:12" s="7" customFormat="1" ht="15.75">
      <c r="A7" s="4" t="s">
        <v>225</v>
      </c>
      <c r="B7" s="5"/>
      <c r="C7" s="5"/>
      <c r="D7" s="6"/>
      <c r="F7" s="5"/>
      <c r="H7" s="6"/>
      <c r="I7" s="73"/>
      <c r="J7" s="73"/>
      <c r="K7" s="5"/>
      <c r="L7" s="8" t="s">
        <v>321</v>
      </c>
    </row>
    <row r="8" spans="1:12" ht="35.25" customHeight="1" thickBot="1">
      <c r="A8" s="589" t="s">
        <v>387</v>
      </c>
      <c r="B8" s="566">
        <v>-20</v>
      </c>
      <c r="C8" s="566" t="s">
        <v>30</v>
      </c>
      <c r="D8" s="566" t="s">
        <v>31</v>
      </c>
      <c r="E8" s="566" t="s">
        <v>32</v>
      </c>
      <c r="F8" s="566" t="s">
        <v>33</v>
      </c>
      <c r="G8" s="566" t="s">
        <v>34</v>
      </c>
      <c r="H8" s="566" t="s">
        <v>35</v>
      </c>
      <c r="I8" s="566" t="s">
        <v>365</v>
      </c>
      <c r="J8" s="469" t="s">
        <v>528</v>
      </c>
      <c r="K8" s="568" t="s">
        <v>3</v>
      </c>
      <c r="L8" s="572" t="s">
        <v>375</v>
      </c>
    </row>
    <row r="9" spans="1:12" s="10" customFormat="1" ht="36" customHeight="1" thickTop="1">
      <c r="A9" s="590"/>
      <c r="B9" s="567"/>
      <c r="C9" s="567"/>
      <c r="D9" s="567"/>
      <c r="E9" s="567"/>
      <c r="F9" s="567"/>
      <c r="G9" s="567"/>
      <c r="H9" s="567"/>
      <c r="I9" s="567"/>
      <c r="J9" s="468" t="s">
        <v>529</v>
      </c>
      <c r="K9" s="569"/>
      <c r="L9" s="573"/>
    </row>
    <row r="10" spans="1:12" s="10" customFormat="1" ht="20.25" customHeight="1" thickBot="1">
      <c r="A10" s="122">
        <v>-20</v>
      </c>
      <c r="B10" s="40">
        <v>0</v>
      </c>
      <c r="C10" s="40">
        <v>1</v>
      </c>
      <c r="D10" s="40">
        <v>0</v>
      </c>
      <c r="E10" s="40">
        <v>0</v>
      </c>
      <c r="F10" s="40">
        <v>0</v>
      </c>
      <c r="G10" s="40">
        <v>0</v>
      </c>
      <c r="H10" s="40">
        <v>0</v>
      </c>
      <c r="I10" s="40">
        <v>0</v>
      </c>
      <c r="J10" s="40">
        <v>0</v>
      </c>
      <c r="K10" s="124">
        <f>SUM(B10:J10)</f>
        <v>1</v>
      </c>
      <c r="L10" s="41">
        <v>-20</v>
      </c>
    </row>
    <row r="11" spans="1:12" s="10" customFormat="1" ht="20.25" customHeight="1" thickTop="1" thickBot="1">
      <c r="A11" s="111" t="s">
        <v>4</v>
      </c>
      <c r="B11" s="42">
        <v>5</v>
      </c>
      <c r="C11" s="42">
        <v>19</v>
      </c>
      <c r="D11" s="42">
        <v>5</v>
      </c>
      <c r="E11" s="42">
        <v>0</v>
      </c>
      <c r="F11" s="42">
        <v>0</v>
      </c>
      <c r="G11" s="42">
        <v>0</v>
      </c>
      <c r="H11" s="42">
        <v>0</v>
      </c>
      <c r="I11" s="42">
        <v>0</v>
      </c>
      <c r="J11" s="42">
        <v>1</v>
      </c>
      <c r="K11" s="43">
        <f t="shared" ref="K11:K18" si="0">SUM(B11:J11)</f>
        <v>30</v>
      </c>
      <c r="L11" s="13" t="s">
        <v>4</v>
      </c>
    </row>
    <row r="12" spans="1:12" s="10" customFormat="1" ht="20.25" customHeight="1" thickTop="1" thickBot="1">
      <c r="A12" s="123" t="s">
        <v>5</v>
      </c>
      <c r="B12" s="44">
        <v>5</v>
      </c>
      <c r="C12" s="44">
        <v>32</v>
      </c>
      <c r="D12" s="44">
        <v>23</v>
      </c>
      <c r="E12" s="44">
        <v>5</v>
      </c>
      <c r="F12" s="44">
        <v>3</v>
      </c>
      <c r="G12" s="44">
        <v>2</v>
      </c>
      <c r="H12" s="44">
        <v>0</v>
      </c>
      <c r="I12" s="44">
        <v>0</v>
      </c>
      <c r="J12" s="44">
        <v>4</v>
      </c>
      <c r="K12" s="45">
        <f t="shared" si="0"/>
        <v>74</v>
      </c>
      <c r="L12" s="46" t="s">
        <v>5</v>
      </c>
    </row>
    <row r="13" spans="1:12" s="10" customFormat="1" ht="20.25" customHeight="1" thickTop="1" thickBot="1">
      <c r="A13" s="111" t="s">
        <v>6</v>
      </c>
      <c r="B13" s="42">
        <v>2</v>
      </c>
      <c r="C13" s="42">
        <v>3</v>
      </c>
      <c r="D13" s="42">
        <v>21</v>
      </c>
      <c r="E13" s="42">
        <v>16</v>
      </c>
      <c r="F13" s="42">
        <v>2</v>
      </c>
      <c r="G13" s="42">
        <v>2</v>
      </c>
      <c r="H13" s="42">
        <v>1</v>
      </c>
      <c r="I13" s="42">
        <v>0</v>
      </c>
      <c r="J13" s="42">
        <v>4</v>
      </c>
      <c r="K13" s="43">
        <f t="shared" si="0"/>
        <v>51</v>
      </c>
      <c r="L13" s="13" t="s">
        <v>6</v>
      </c>
    </row>
    <row r="14" spans="1:12" s="10" customFormat="1" ht="20.25" customHeight="1" thickTop="1" thickBot="1">
      <c r="A14" s="123" t="s">
        <v>7</v>
      </c>
      <c r="B14" s="44">
        <v>0</v>
      </c>
      <c r="C14" s="44">
        <v>0</v>
      </c>
      <c r="D14" s="44">
        <v>9</v>
      </c>
      <c r="E14" s="44">
        <v>13</v>
      </c>
      <c r="F14" s="44">
        <v>16</v>
      </c>
      <c r="G14" s="44">
        <v>4</v>
      </c>
      <c r="H14" s="44">
        <v>0</v>
      </c>
      <c r="I14" s="44">
        <v>0</v>
      </c>
      <c r="J14" s="44">
        <v>2</v>
      </c>
      <c r="K14" s="45">
        <f t="shared" si="0"/>
        <v>44</v>
      </c>
      <c r="L14" s="46" t="s">
        <v>7</v>
      </c>
    </row>
    <row r="15" spans="1:12" s="10" customFormat="1" ht="20.25" customHeight="1" thickTop="1" thickBot="1">
      <c r="A15" s="111" t="s">
        <v>8</v>
      </c>
      <c r="B15" s="42">
        <v>1</v>
      </c>
      <c r="C15" s="42">
        <v>0</v>
      </c>
      <c r="D15" s="42">
        <v>3</v>
      </c>
      <c r="E15" s="42">
        <v>10</v>
      </c>
      <c r="F15" s="42">
        <v>13</v>
      </c>
      <c r="G15" s="42">
        <v>9</v>
      </c>
      <c r="H15" s="42">
        <v>3</v>
      </c>
      <c r="I15" s="42">
        <v>3</v>
      </c>
      <c r="J15" s="42">
        <v>1</v>
      </c>
      <c r="K15" s="43">
        <f t="shared" si="0"/>
        <v>43</v>
      </c>
      <c r="L15" s="13" t="s">
        <v>8</v>
      </c>
    </row>
    <row r="16" spans="1:12" s="10" customFormat="1" ht="20.25" customHeight="1" thickTop="1" thickBot="1">
      <c r="A16" s="123" t="s">
        <v>9</v>
      </c>
      <c r="B16" s="44">
        <v>0</v>
      </c>
      <c r="C16" s="44">
        <v>0</v>
      </c>
      <c r="D16" s="44">
        <v>0</v>
      </c>
      <c r="E16" s="44">
        <v>4</v>
      </c>
      <c r="F16" s="44">
        <v>6</v>
      </c>
      <c r="G16" s="44">
        <v>5</v>
      </c>
      <c r="H16" s="44">
        <v>5</v>
      </c>
      <c r="I16" s="44">
        <v>1</v>
      </c>
      <c r="J16" s="44">
        <v>0</v>
      </c>
      <c r="K16" s="45">
        <f t="shared" si="0"/>
        <v>21</v>
      </c>
      <c r="L16" s="46" t="s">
        <v>9</v>
      </c>
    </row>
    <row r="17" spans="1:17" s="10" customFormat="1" ht="20.25" customHeight="1" thickTop="1" thickBot="1">
      <c r="A17" s="111" t="s">
        <v>10</v>
      </c>
      <c r="B17" s="42">
        <v>0</v>
      </c>
      <c r="C17" s="42">
        <v>0</v>
      </c>
      <c r="D17" s="42">
        <v>1</v>
      </c>
      <c r="E17" s="42">
        <v>2</v>
      </c>
      <c r="F17" s="42">
        <v>3</v>
      </c>
      <c r="G17" s="42">
        <v>2</v>
      </c>
      <c r="H17" s="42">
        <v>4</v>
      </c>
      <c r="I17" s="42">
        <v>5</v>
      </c>
      <c r="J17" s="42">
        <v>1</v>
      </c>
      <c r="K17" s="43">
        <f t="shared" si="0"/>
        <v>18</v>
      </c>
      <c r="L17" s="13" t="s">
        <v>10</v>
      </c>
    </row>
    <row r="18" spans="1:17" s="10" customFormat="1" ht="20.25" customHeight="1" thickTop="1" thickBot="1">
      <c r="A18" s="123" t="s">
        <v>11</v>
      </c>
      <c r="B18" s="44">
        <v>0</v>
      </c>
      <c r="C18" s="44">
        <v>0</v>
      </c>
      <c r="D18" s="44">
        <v>1</v>
      </c>
      <c r="E18" s="44">
        <v>2</v>
      </c>
      <c r="F18" s="44">
        <v>1</v>
      </c>
      <c r="G18" s="44">
        <v>1</v>
      </c>
      <c r="H18" s="44">
        <v>1</v>
      </c>
      <c r="I18" s="44">
        <v>1</v>
      </c>
      <c r="J18" s="44">
        <v>0</v>
      </c>
      <c r="K18" s="45">
        <f t="shared" si="0"/>
        <v>7</v>
      </c>
      <c r="L18" s="46" t="s">
        <v>11</v>
      </c>
      <c r="P18" s="121" t="s">
        <v>139</v>
      </c>
      <c r="Q18" s="121" t="s">
        <v>140</v>
      </c>
    </row>
    <row r="19" spans="1:17" s="10" customFormat="1" ht="20.25" customHeight="1" thickTop="1" thickBot="1">
      <c r="A19" s="113" t="s">
        <v>12</v>
      </c>
      <c r="B19" s="47">
        <v>0</v>
      </c>
      <c r="C19" s="47">
        <v>1</v>
      </c>
      <c r="D19" s="47">
        <v>0</v>
      </c>
      <c r="E19" s="47">
        <v>1</v>
      </c>
      <c r="F19" s="47">
        <v>0</v>
      </c>
      <c r="G19" s="47">
        <v>1</v>
      </c>
      <c r="H19" s="47">
        <v>0</v>
      </c>
      <c r="I19" s="47">
        <v>6</v>
      </c>
      <c r="J19" s="47">
        <v>0</v>
      </c>
      <c r="K19" s="48">
        <f>SUM(B19:J19)</f>
        <v>9</v>
      </c>
      <c r="L19" s="28" t="s">
        <v>274</v>
      </c>
      <c r="O19" s="122">
        <v>-20</v>
      </c>
      <c r="P19" s="10">
        <f>K10</f>
        <v>1</v>
      </c>
      <c r="Q19" s="10">
        <f>B20</f>
        <v>13</v>
      </c>
    </row>
    <row r="20" spans="1:17" s="10" customFormat="1" ht="20.25" customHeight="1" thickTop="1" thickBot="1">
      <c r="A20" s="114" t="s">
        <v>26</v>
      </c>
      <c r="B20" s="39">
        <f>SUM(B10:B19)</f>
        <v>13</v>
      </c>
      <c r="C20" s="39">
        <f t="shared" ref="C20:G20" si="1">SUM(C10:C19)</f>
        <v>56</v>
      </c>
      <c r="D20" s="39">
        <f t="shared" si="1"/>
        <v>63</v>
      </c>
      <c r="E20" s="39">
        <f t="shared" si="1"/>
        <v>53</v>
      </c>
      <c r="F20" s="39">
        <f t="shared" si="1"/>
        <v>44</v>
      </c>
      <c r="G20" s="39">
        <f t="shared" si="1"/>
        <v>26</v>
      </c>
      <c r="H20" s="39">
        <f>SUM(H10:H19)</f>
        <v>14</v>
      </c>
      <c r="I20" s="39">
        <f>SUM(I10:I19)</f>
        <v>16</v>
      </c>
      <c r="J20" s="39">
        <f>SUM(J10:J19)</f>
        <v>13</v>
      </c>
      <c r="K20" s="17">
        <f>SUM(K10:K19)</f>
        <v>298</v>
      </c>
      <c r="L20" s="53" t="s">
        <v>27</v>
      </c>
      <c r="O20" s="111" t="s">
        <v>4</v>
      </c>
      <c r="P20" s="10">
        <f t="shared" ref="P20:P25" si="2">K11</f>
        <v>30</v>
      </c>
      <c r="Q20" s="10">
        <f>C20</f>
        <v>56</v>
      </c>
    </row>
    <row r="21" spans="1:17" ht="13.5" customHeight="1" thickTop="1" thickBot="1">
      <c r="A21" s="99"/>
      <c r="B21" s="99"/>
      <c r="C21" s="99"/>
      <c r="D21" s="99"/>
      <c r="E21" s="99"/>
      <c r="F21" s="99"/>
      <c r="G21" s="99"/>
      <c r="H21" s="99"/>
      <c r="I21" s="99"/>
      <c r="J21" s="341"/>
      <c r="K21" s="99"/>
      <c r="L21" s="99"/>
      <c r="O21" s="123" t="s">
        <v>5</v>
      </c>
      <c r="P21" s="10">
        <f t="shared" si="2"/>
        <v>74</v>
      </c>
      <c r="Q21" s="3">
        <f>D20</f>
        <v>63</v>
      </c>
    </row>
    <row r="22" spans="1:17" ht="20.25" thickTop="1" thickBot="1">
      <c r="A22" s="98"/>
      <c r="B22" s="98"/>
      <c r="C22" s="99"/>
      <c r="D22" s="99"/>
      <c r="E22" s="99"/>
      <c r="F22" s="99"/>
      <c r="G22" s="99"/>
      <c r="H22" s="99"/>
      <c r="I22" s="99"/>
      <c r="J22" s="341"/>
      <c r="K22" s="99"/>
      <c r="L22" s="98"/>
      <c r="O22" s="111" t="s">
        <v>6</v>
      </c>
      <c r="P22" s="10">
        <f t="shared" si="2"/>
        <v>51</v>
      </c>
      <c r="Q22" s="3">
        <f>E20</f>
        <v>53</v>
      </c>
    </row>
    <row r="23" spans="1:17" ht="20.25" thickTop="1" thickBot="1">
      <c r="A23" s="98"/>
      <c r="B23" s="98"/>
      <c r="C23" s="99"/>
      <c r="D23" s="99"/>
      <c r="E23" s="99"/>
      <c r="F23" s="99"/>
      <c r="G23" s="99"/>
      <c r="H23" s="99"/>
      <c r="I23" s="99"/>
      <c r="J23" s="341"/>
      <c r="K23" s="99"/>
      <c r="L23" s="98"/>
      <c r="O23" s="123" t="s">
        <v>7</v>
      </c>
      <c r="P23" s="10">
        <f t="shared" si="2"/>
        <v>44</v>
      </c>
      <c r="Q23" s="3">
        <f>F20</f>
        <v>44</v>
      </c>
    </row>
    <row r="24" spans="1:17" ht="20.25" thickTop="1" thickBot="1">
      <c r="A24" s="98"/>
      <c r="B24" s="98"/>
      <c r="C24" s="99"/>
      <c r="D24" s="99"/>
      <c r="E24" s="99"/>
      <c r="F24" s="99"/>
      <c r="G24" s="99"/>
      <c r="H24" s="99"/>
      <c r="I24" s="99"/>
      <c r="J24" s="341"/>
      <c r="K24" s="99"/>
      <c r="L24" s="98"/>
      <c r="O24" s="111" t="s">
        <v>8</v>
      </c>
      <c r="P24" s="10">
        <f>K15</f>
        <v>43</v>
      </c>
      <c r="Q24" s="3">
        <f>G20</f>
        <v>26</v>
      </c>
    </row>
    <row r="25" spans="1:17" ht="20.25" thickTop="1" thickBot="1">
      <c r="A25" s="98"/>
      <c r="B25" s="98"/>
      <c r="C25" s="99"/>
      <c r="D25" s="99"/>
      <c r="E25" s="99"/>
      <c r="F25" s="99"/>
      <c r="G25" s="99"/>
      <c r="H25" s="99"/>
      <c r="I25" s="99"/>
      <c r="J25" s="341"/>
      <c r="K25" s="99"/>
      <c r="L25" s="98"/>
      <c r="O25" s="123" t="s">
        <v>9</v>
      </c>
      <c r="P25" s="10">
        <f t="shared" si="2"/>
        <v>21</v>
      </c>
      <c r="Q25" s="3">
        <f>H20</f>
        <v>14</v>
      </c>
    </row>
    <row r="26" spans="1:17" ht="20.25" thickTop="1" thickBot="1">
      <c r="A26" s="98"/>
      <c r="B26" s="98"/>
      <c r="C26" s="99"/>
      <c r="D26" s="99"/>
      <c r="E26" s="99"/>
      <c r="F26" s="99"/>
      <c r="G26" s="99"/>
      <c r="H26" s="99"/>
      <c r="I26" s="99"/>
      <c r="J26" s="341"/>
      <c r="K26" s="99"/>
      <c r="L26" s="98"/>
      <c r="O26" s="111" t="s">
        <v>64</v>
      </c>
      <c r="P26" s="10">
        <f>K17+K18+K19</f>
        <v>34</v>
      </c>
      <c r="Q26" s="3">
        <f>I20</f>
        <v>16</v>
      </c>
    </row>
    <row r="27" spans="1:17" ht="76.5" thickTop="1" thickBot="1">
      <c r="A27" s="98"/>
      <c r="B27" s="98"/>
      <c r="C27" s="99"/>
      <c r="D27" s="99"/>
      <c r="E27" s="99"/>
      <c r="F27" s="99"/>
      <c r="G27" s="99"/>
      <c r="H27" s="99"/>
      <c r="I27" s="99"/>
      <c r="J27" s="341"/>
      <c r="K27" s="99"/>
      <c r="L27" s="98"/>
      <c r="O27" s="123" t="s">
        <v>533</v>
      </c>
      <c r="P27" s="10"/>
      <c r="Q27" s="3">
        <f>J20</f>
        <v>13</v>
      </c>
    </row>
    <row r="28" spans="1:17" ht="19.5" thickTop="1">
      <c r="A28" s="98"/>
      <c r="B28" s="98"/>
      <c r="C28" s="99"/>
      <c r="D28" s="99"/>
      <c r="E28" s="99"/>
      <c r="F28" s="99"/>
      <c r="G28" s="99"/>
      <c r="H28" s="99"/>
      <c r="I28" s="99"/>
      <c r="J28" s="341"/>
      <c r="K28" s="99"/>
      <c r="L28" s="98"/>
      <c r="O28" s="113"/>
      <c r="P28" s="10"/>
    </row>
    <row r="29" spans="1:17">
      <c r="A29" s="98"/>
      <c r="B29" s="98"/>
      <c r="C29" s="99"/>
      <c r="D29" s="99"/>
      <c r="E29" s="99"/>
      <c r="F29" s="99"/>
      <c r="G29" s="99"/>
      <c r="H29" s="99"/>
      <c r="I29" s="99"/>
      <c r="J29" s="341"/>
      <c r="K29" s="99"/>
      <c r="L29" s="98"/>
    </row>
    <row r="30" spans="1:17">
      <c r="A30" s="98"/>
      <c r="B30" s="98"/>
      <c r="C30" s="99"/>
      <c r="D30" s="99"/>
      <c r="E30" s="99"/>
      <c r="F30" s="99"/>
      <c r="G30" s="99"/>
      <c r="H30" s="99"/>
      <c r="I30" s="99"/>
      <c r="J30" s="341"/>
      <c r="K30" s="99"/>
      <c r="L30" s="98"/>
    </row>
    <row r="31" spans="1:17">
      <c r="A31" s="98"/>
      <c r="B31" s="98"/>
      <c r="C31" s="99"/>
      <c r="D31" s="99"/>
      <c r="E31" s="99"/>
      <c r="F31" s="99"/>
      <c r="G31" s="99"/>
      <c r="H31" s="99"/>
      <c r="I31" s="99"/>
      <c r="J31" s="341"/>
      <c r="K31" s="99"/>
      <c r="L31" s="98"/>
    </row>
    <row r="32" spans="1:17">
      <c r="A32" s="98"/>
      <c r="B32" s="98"/>
      <c r="C32" s="99"/>
      <c r="D32" s="99"/>
      <c r="E32" s="99"/>
      <c r="F32" s="99"/>
      <c r="G32" s="99"/>
      <c r="H32" s="99"/>
      <c r="I32" s="99"/>
      <c r="J32" s="341"/>
      <c r="K32" s="99"/>
      <c r="L32" s="98"/>
    </row>
    <row r="33" spans="1:12">
      <c r="A33" s="98"/>
      <c r="B33" s="98"/>
      <c r="C33" s="99"/>
      <c r="D33" s="99"/>
      <c r="E33" s="99"/>
      <c r="F33" s="99"/>
      <c r="G33" s="99"/>
      <c r="H33" s="99"/>
      <c r="I33" s="99"/>
      <c r="J33" s="341"/>
      <c r="K33" s="99"/>
      <c r="L33" s="98"/>
    </row>
    <row r="34" spans="1:12">
      <c r="A34" s="98"/>
      <c r="B34" s="98"/>
      <c r="C34" s="99"/>
      <c r="D34" s="99"/>
      <c r="E34" s="99"/>
      <c r="F34" s="99"/>
      <c r="G34" s="99"/>
      <c r="H34" s="99"/>
      <c r="I34" s="99"/>
      <c r="J34" s="341"/>
      <c r="K34" s="99"/>
      <c r="L34" s="98"/>
    </row>
    <row r="35" spans="1:12">
      <c r="A35" s="98"/>
      <c r="B35" s="98"/>
      <c r="C35" s="99"/>
      <c r="D35" s="99"/>
      <c r="E35" s="99"/>
      <c r="F35" s="99"/>
      <c r="G35" s="99"/>
      <c r="H35" s="99"/>
      <c r="I35" s="99"/>
      <c r="J35" s="341"/>
      <c r="K35" s="99"/>
      <c r="L35" s="98"/>
    </row>
    <row r="36" spans="1:12">
      <c r="A36" s="98"/>
      <c r="B36" s="98"/>
      <c r="C36" s="99"/>
      <c r="D36" s="99"/>
      <c r="E36" s="99"/>
      <c r="F36" s="99"/>
      <c r="G36" s="99"/>
      <c r="H36" s="99"/>
      <c r="I36" s="99"/>
      <c r="J36" s="341"/>
      <c r="K36" s="99"/>
      <c r="L36" s="98"/>
    </row>
    <row r="37" spans="1:12">
      <c r="A37" s="98"/>
      <c r="B37" s="98"/>
      <c r="C37" s="99"/>
      <c r="D37" s="99"/>
      <c r="E37" s="99"/>
      <c r="F37" s="99"/>
      <c r="G37" s="99"/>
      <c r="H37" s="99"/>
      <c r="I37" s="99"/>
      <c r="J37" s="341"/>
      <c r="K37" s="99"/>
      <c r="L37" s="98"/>
    </row>
    <row r="38" spans="1:12">
      <c r="A38" s="98"/>
      <c r="B38" s="98"/>
      <c r="C38" s="99"/>
      <c r="D38" s="99"/>
      <c r="E38" s="99"/>
      <c r="F38" s="99"/>
      <c r="G38" s="99"/>
      <c r="H38" s="99"/>
      <c r="I38" s="99"/>
      <c r="J38" s="341"/>
      <c r="K38" s="99"/>
      <c r="L38" s="98"/>
    </row>
    <row r="39" spans="1:12">
      <c r="A39" s="98"/>
      <c r="B39" s="98"/>
      <c r="C39" s="99"/>
      <c r="D39" s="99"/>
      <c r="E39" s="99"/>
      <c r="F39" s="99"/>
      <c r="G39" s="99"/>
      <c r="H39" s="99"/>
      <c r="I39" s="99"/>
      <c r="J39" s="341"/>
      <c r="K39" s="99"/>
      <c r="L39" s="98"/>
    </row>
    <row r="40" spans="1:12">
      <c r="A40" s="98"/>
      <c r="B40" s="98"/>
      <c r="C40" s="99"/>
      <c r="D40" s="99"/>
      <c r="E40" s="99"/>
      <c r="F40" s="99"/>
      <c r="G40" s="99"/>
      <c r="H40" s="99"/>
      <c r="I40" s="99"/>
      <c r="J40" s="341"/>
      <c r="K40" s="99"/>
      <c r="L40" s="98"/>
    </row>
    <row r="41" spans="1:12">
      <c r="A41" s="98"/>
      <c r="B41" s="98"/>
      <c r="C41" s="99"/>
      <c r="D41" s="99"/>
      <c r="E41" s="99"/>
      <c r="F41" s="99"/>
      <c r="G41" s="99"/>
      <c r="H41" s="99"/>
      <c r="I41" s="99"/>
      <c r="J41" s="341"/>
      <c r="K41" s="99"/>
      <c r="L41" s="98"/>
    </row>
    <row r="42" spans="1:12">
      <c r="A42" s="98"/>
      <c r="B42" s="98"/>
      <c r="C42" s="99"/>
      <c r="D42" s="99"/>
      <c r="E42" s="99"/>
      <c r="F42" s="99"/>
      <c r="G42" s="99"/>
      <c r="H42" s="99"/>
      <c r="I42" s="99"/>
      <c r="J42" s="341"/>
      <c r="K42" s="99"/>
      <c r="L42" s="98"/>
    </row>
    <row r="43" spans="1:12">
      <c r="A43" s="98"/>
      <c r="B43" s="98"/>
      <c r="C43" s="99"/>
      <c r="D43" s="99"/>
      <c r="E43" s="99"/>
      <c r="F43" s="99"/>
      <c r="G43" s="99"/>
      <c r="H43" s="99"/>
      <c r="I43" s="99"/>
      <c r="J43" s="341"/>
      <c r="K43" s="99"/>
      <c r="L43" s="98"/>
    </row>
    <row r="44" spans="1:12">
      <c r="A44" s="98"/>
      <c r="B44" s="98"/>
      <c r="C44" s="99"/>
      <c r="D44" s="99"/>
      <c r="E44" s="99"/>
      <c r="F44" s="99"/>
      <c r="G44" s="99"/>
      <c r="H44" s="99"/>
      <c r="I44" s="99"/>
      <c r="J44" s="341"/>
      <c r="K44" s="99"/>
      <c r="L44" s="98"/>
    </row>
    <row r="45" spans="1:12">
      <c r="A45" s="98"/>
      <c r="B45" s="98"/>
      <c r="C45" s="99"/>
      <c r="D45" s="99"/>
      <c r="E45" s="99"/>
      <c r="F45" s="99"/>
      <c r="G45" s="99"/>
      <c r="H45" s="99"/>
      <c r="I45" s="99"/>
      <c r="J45" s="341"/>
      <c r="K45" s="99"/>
      <c r="L45" s="98"/>
    </row>
    <row r="46" spans="1:12" ht="4.5" customHeight="1">
      <c r="A46" s="98"/>
      <c r="B46" s="98"/>
      <c r="C46" s="99"/>
      <c r="D46" s="99"/>
      <c r="E46" s="99"/>
      <c r="F46" s="99"/>
      <c r="G46" s="99"/>
      <c r="H46" s="99"/>
      <c r="I46" s="99"/>
      <c r="J46" s="341"/>
      <c r="K46" s="99"/>
      <c r="L46" s="98"/>
    </row>
  </sheetData>
  <mergeCells count="15">
    <mergeCell ref="A3:L3"/>
    <mergeCell ref="A4:L4"/>
    <mergeCell ref="A5:L5"/>
    <mergeCell ref="A6:L6"/>
    <mergeCell ref="A8:A9"/>
    <mergeCell ref="B8:B9"/>
    <mergeCell ref="C8:C9"/>
    <mergeCell ref="D8:D9"/>
    <mergeCell ref="E8:E9"/>
    <mergeCell ref="F8:F9"/>
    <mergeCell ref="K8:K9"/>
    <mergeCell ref="L8:L9"/>
    <mergeCell ref="G8:G9"/>
    <mergeCell ref="H8:H9"/>
    <mergeCell ref="I8:I9"/>
  </mergeCells>
  <printOptions horizontalCentered="1"/>
  <pageMargins left="0" right="0" top="0.47244094488188981" bottom="0" header="0" footer="0"/>
  <pageSetup paperSize="11" scale="83" orientation="landscape" r:id="rId1"/>
  <headerFooter alignWithMargins="0"/>
  <rowBreaks count="1" manualBreakCount="1">
    <brk id="20" max="11"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P60"/>
  <sheetViews>
    <sheetView rightToLeft="1" view="pageBreakPreview" topLeftCell="A10" zoomScaleNormal="100" zoomScaleSheetLayoutView="100" workbookViewId="0">
      <selection activeCell="J23" sqref="J23"/>
    </sheetView>
  </sheetViews>
  <sheetFormatPr defaultColWidth="9.140625" defaultRowHeight="12.75"/>
  <cols>
    <col min="1" max="1" width="14.28515625" style="1" customWidth="1"/>
    <col min="2" max="3" width="7" style="1" customWidth="1"/>
    <col min="4" max="4" width="6.140625" style="1" customWidth="1"/>
    <col min="5" max="5" width="7" style="1" customWidth="1"/>
    <col min="6" max="6" width="6.140625" style="1" customWidth="1"/>
    <col min="7" max="9" width="7" style="1" customWidth="1"/>
    <col min="10" max="11" width="7.42578125" style="1" customWidth="1"/>
    <col min="12" max="12" width="6" style="1" customWidth="1"/>
    <col min="13" max="13" width="7.42578125" style="1" customWidth="1"/>
    <col min="14" max="14" width="18.28515625" style="1" customWidth="1"/>
    <col min="15" max="16384" width="9.140625" style="1"/>
  </cols>
  <sheetData>
    <row r="1" spans="1:16" s="3" customFormat="1" ht="30.75">
      <c r="A1" s="101" t="s">
        <v>125</v>
      </c>
      <c r="B1" s="102"/>
      <c r="C1" s="102"/>
      <c r="D1" s="102"/>
      <c r="E1" s="102"/>
      <c r="F1" s="102"/>
      <c r="G1" s="100"/>
      <c r="H1" s="100"/>
      <c r="I1" s="100"/>
      <c r="J1" s="100"/>
      <c r="K1" s="100"/>
      <c r="L1" s="100"/>
      <c r="M1" s="115"/>
      <c r="N1" s="103" t="s">
        <v>150</v>
      </c>
    </row>
    <row r="2" spans="1:16" s="3" customFormat="1">
      <c r="A2" s="98"/>
      <c r="B2" s="99"/>
      <c r="C2" s="99"/>
      <c r="D2" s="99"/>
      <c r="E2" s="99"/>
      <c r="F2" s="99"/>
      <c r="G2" s="98"/>
      <c r="H2" s="99"/>
      <c r="I2" s="99"/>
      <c r="J2" s="99"/>
      <c r="K2" s="99"/>
      <c r="L2" s="99"/>
      <c r="M2" s="99"/>
    </row>
    <row r="3" spans="1:16" ht="21.75">
      <c r="A3" s="561" t="s">
        <v>36</v>
      </c>
      <c r="B3" s="561"/>
      <c r="C3" s="561"/>
      <c r="D3" s="561"/>
      <c r="E3" s="561"/>
      <c r="F3" s="561"/>
      <c r="G3" s="561"/>
      <c r="H3" s="561"/>
      <c r="I3" s="561"/>
      <c r="J3" s="561"/>
      <c r="K3" s="561"/>
      <c r="L3" s="561"/>
      <c r="M3" s="561"/>
      <c r="N3" s="561"/>
    </row>
    <row r="4" spans="1:16" ht="18.75">
      <c r="A4" s="591" t="s">
        <v>432</v>
      </c>
      <c r="B4" s="591"/>
      <c r="C4" s="591"/>
      <c r="D4" s="591"/>
      <c r="E4" s="591"/>
      <c r="F4" s="591"/>
      <c r="G4" s="591"/>
      <c r="H4" s="591"/>
      <c r="I4" s="591"/>
      <c r="J4" s="591"/>
      <c r="K4" s="591"/>
      <c r="L4" s="591"/>
      <c r="M4" s="591"/>
      <c r="N4" s="591"/>
    </row>
    <row r="5" spans="1:16">
      <c r="A5" s="592" t="s">
        <v>37</v>
      </c>
      <c r="B5" s="592"/>
      <c r="C5" s="592"/>
      <c r="D5" s="592"/>
      <c r="E5" s="592"/>
      <c r="F5" s="592"/>
      <c r="G5" s="592"/>
      <c r="H5" s="592"/>
      <c r="I5" s="592"/>
      <c r="J5" s="592"/>
      <c r="K5" s="592"/>
      <c r="L5" s="592"/>
      <c r="M5" s="592"/>
      <c r="N5" s="592"/>
    </row>
    <row r="6" spans="1:16">
      <c r="A6" s="543" t="s">
        <v>433</v>
      </c>
      <c r="B6" s="543"/>
      <c r="C6" s="543"/>
      <c r="D6" s="543"/>
      <c r="E6" s="543"/>
      <c r="F6" s="543"/>
      <c r="G6" s="543"/>
      <c r="H6" s="543"/>
      <c r="I6" s="543"/>
      <c r="J6" s="543"/>
      <c r="K6" s="543"/>
      <c r="L6" s="543"/>
      <c r="M6" s="543"/>
      <c r="N6" s="543"/>
    </row>
    <row r="7" spans="1:16" s="21" customFormat="1" ht="13.5" customHeight="1">
      <c r="A7" s="18" t="s">
        <v>226</v>
      </c>
      <c r="B7" s="19"/>
      <c r="C7" s="19"/>
      <c r="D7" s="19"/>
      <c r="E7" s="19"/>
      <c r="F7" s="19"/>
      <c r="G7" s="19"/>
      <c r="H7" s="19"/>
      <c r="I7" s="19"/>
      <c r="J7" s="19"/>
      <c r="K7" s="19"/>
      <c r="L7" s="19"/>
      <c r="M7" s="19"/>
      <c r="N7" s="20" t="s">
        <v>427</v>
      </c>
    </row>
    <row r="8" spans="1:16" ht="18" customHeight="1">
      <c r="A8" s="593" t="s">
        <v>38</v>
      </c>
      <c r="B8" s="596" t="s">
        <v>368</v>
      </c>
      <c r="C8" s="597"/>
      <c r="D8" s="597"/>
      <c r="E8" s="597"/>
      <c r="F8" s="597"/>
      <c r="G8" s="597"/>
      <c r="H8" s="597"/>
      <c r="I8" s="597"/>
      <c r="J8" s="597"/>
      <c r="K8" s="598"/>
      <c r="L8" s="599" t="s">
        <v>340</v>
      </c>
      <c r="M8" s="600"/>
      <c r="N8" s="603" t="s">
        <v>39</v>
      </c>
    </row>
    <row r="9" spans="1:16" ht="18" customHeight="1">
      <c r="A9" s="594"/>
      <c r="B9" s="606" t="s">
        <v>146</v>
      </c>
      <c r="C9" s="606"/>
      <c r="D9" s="606" t="s">
        <v>147</v>
      </c>
      <c r="E9" s="606"/>
      <c r="F9" s="606" t="s">
        <v>148</v>
      </c>
      <c r="G9" s="606"/>
      <c r="H9" s="606" t="s">
        <v>149</v>
      </c>
      <c r="I9" s="606"/>
      <c r="J9" s="606" t="s">
        <v>13</v>
      </c>
      <c r="K9" s="606"/>
      <c r="L9" s="601"/>
      <c r="M9" s="602"/>
      <c r="N9" s="604"/>
    </row>
    <row r="10" spans="1:16" ht="39.75" customHeight="1">
      <c r="A10" s="594"/>
      <c r="B10" s="607" t="s">
        <v>337</v>
      </c>
      <c r="C10" s="608"/>
      <c r="D10" s="607" t="s">
        <v>338</v>
      </c>
      <c r="E10" s="608"/>
      <c r="F10" s="607" t="s">
        <v>339</v>
      </c>
      <c r="G10" s="608"/>
      <c r="H10" s="607" t="s">
        <v>388</v>
      </c>
      <c r="I10" s="608"/>
      <c r="J10" s="608" t="s">
        <v>14</v>
      </c>
      <c r="K10" s="608"/>
      <c r="L10" s="601"/>
      <c r="M10" s="602"/>
      <c r="N10" s="604"/>
    </row>
    <row r="11" spans="1:16" ht="48.75" customHeight="1">
      <c r="A11" s="595"/>
      <c r="B11" s="52" t="s">
        <v>419</v>
      </c>
      <c r="C11" s="52" t="s">
        <v>420</v>
      </c>
      <c r="D11" s="52" t="s">
        <v>419</v>
      </c>
      <c r="E11" s="52" t="s">
        <v>420</v>
      </c>
      <c r="F11" s="52" t="s">
        <v>419</v>
      </c>
      <c r="G11" s="52" t="s">
        <v>420</v>
      </c>
      <c r="H11" s="52" t="s">
        <v>419</v>
      </c>
      <c r="I11" s="52" t="s">
        <v>420</v>
      </c>
      <c r="J11" s="52" t="s">
        <v>419</v>
      </c>
      <c r="K11" s="52" t="s">
        <v>420</v>
      </c>
      <c r="L11" s="52" t="s">
        <v>419</v>
      </c>
      <c r="M11" s="52" t="s">
        <v>420</v>
      </c>
      <c r="N11" s="605"/>
    </row>
    <row r="12" spans="1:16" ht="26.25" customHeight="1" thickBot="1">
      <c r="A12" s="125" t="s">
        <v>40</v>
      </c>
      <c r="B12" s="32">
        <v>27</v>
      </c>
      <c r="C12" s="32">
        <v>3</v>
      </c>
      <c r="D12" s="32">
        <v>6</v>
      </c>
      <c r="E12" s="32">
        <v>3</v>
      </c>
      <c r="F12" s="32">
        <v>4</v>
      </c>
      <c r="G12" s="32">
        <v>3</v>
      </c>
      <c r="H12" s="32" t="s">
        <v>403</v>
      </c>
      <c r="I12" s="32" t="s">
        <v>403</v>
      </c>
      <c r="J12" s="22">
        <f>Table_Default__XLS_TAB_27_1887[[#This Row],[BAAN_SMALLERQATAR]]+Table_Default__XLS_TAB_27_1887[[#This Row],[RAJEE]]+Table_Default__XLS_TAB_27_1887[[#This Row],[KHULLA]]+Table_Default__XLS_TAB_27_1887[[#This Row],[BAAN_GREATER]]</f>
        <v>37</v>
      </c>
      <c r="K12" s="22">
        <f>Table_Default__XLS_TAB_27_1887[[#This Row],[Column2]]+Table_Default__XLS_TAB_27_1887[[#This Row],[Column3]]+Table_Default__XLS_TAB_27_1887[[#This Row],[Column4]]+Table_Default__XLS_TAB_27_1887[[#This Row],[Column5]]</f>
        <v>9</v>
      </c>
      <c r="L12" s="23">
        <f>Table_Default__XLS_TAB_27_1887[[#This Row],[TOTAL]]/Table_Default__XLS_TAB_27_1887[[#Totals],[TOTAL]]%</f>
        <v>18.5</v>
      </c>
      <c r="M12" s="23">
        <f>Table_Default__XLS_TAB_27_1887[[#This Row],[Column1]]/Table_Default__XLS_TAB_27_1887[[#Totals],[Column1]]%</f>
        <v>9.183673469387756</v>
      </c>
      <c r="N12" s="49" t="s">
        <v>41</v>
      </c>
      <c r="P12" s="96" t="s">
        <v>141</v>
      </c>
    </row>
    <row r="13" spans="1:16" ht="15" customHeight="1" thickBot="1">
      <c r="A13" s="126">
        <v>-1</v>
      </c>
      <c r="B13" s="24">
        <v>10</v>
      </c>
      <c r="C13" s="24">
        <v>4</v>
      </c>
      <c r="D13" s="24">
        <v>27</v>
      </c>
      <c r="E13" s="24">
        <v>15</v>
      </c>
      <c r="F13" s="24">
        <v>2</v>
      </c>
      <c r="G13" s="24">
        <v>1</v>
      </c>
      <c r="H13" s="24">
        <v>1</v>
      </c>
      <c r="I13" s="24" t="s">
        <v>403</v>
      </c>
      <c r="J13" s="11">
        <f>Table_Default__XLS_TAB_27_1887[[#This Row],[BAAN_SMALLERQATAR]]+Table_Default__XLS_TAB_27_1887[[#This Row],[RAJEE]]+Table_Default__XLS_TAB_27_1887[[#This Row],[KHULLA]]+Table_Default__XLS_TAB_27_1887[[#This Row],[BAAN_GREATER]]</f>
        <v>40</v>
      </c>
      <c r="K13" s="11">
        <f>Table_Default__XLS_TAB_27_1887[[#This Row],[Column2]]+Table_Default__XLS_TAB_27_1887[[#This Row],[Column3]]+Table_Default__XLS_TAB_27_1887[[#This Row],[Column4]]+Table_Default__XLS_TAB_27_1887[[#This Row],[Column5]]</f>
        <v>20</v>
      </c>
      <c r="L13" s="25">
        <f>Table_Default__XLS_TAB_27_1887[[#This Row],[TOTAL]]/Table_Default__XLS_TAB_27_1887[[#Totals],[TOTAL]]%</f>
        <v>20</v>
      </c>
      <c r="M13" s="26">
        <f>Table_Default__XLS_TAB_27_1887[[#This Row],[Column1]]/Table_Default__XLS_TAB_27_1887[[#Totals],[Column1]]%</f>
        <v>20.408163265306122</v>
      </c>
      <c r="N13" s="50">
        <v>-1</v>
      </c>
      <c r="P13" s="50">
        <f>A13</f>
        <v>-1</v>
      </c>
    </row>
    <row r="14" spans="1:16" ht="15" customHeight="1" thickBot="1">
      <c r="A14" s="127">
        <v>1</v>
      </c>
      <c r="B14" s="24">
        <v>3</v>
      </c>
      <c r="C14" s="24" t="s">
        <v>403</v>
      </c>
      <c r="D14" s="24">
        <v>23</v>
      </c>
      <c r="E14" s="24">
        <v>7</v>
      </c>
      <c r="F14" s="24" t="s">
        <v>403</v>
      </c>
      <c r="G14" s="24" t="s">
        <v>403</v>
      </c>
      <c r="H14" s="24" t="s">
        <v>403</v>
      </c>
      <c r="I14" s="24" t="s">
        <v>403</v>
      </c>
      <c r="J14" s="11">
        <f>Table_Default__XLS_TAB_27_1887[[#This Row],[BAAN_SMALLERQATAR]]+Table_Default__XLS_TAB_27_1887[[#This Row],[RAJEE]]+Table_Default__XLS_TAB_27_1887[[#This Row],[KHULLA]]+Table_Default__XLS_TAB_27_1887[[#This Row],[BAAN_GREATER]]</f>
        <v>26</v>
      </c>
      <c r="K14" s="11">
        <f>Table_Default__XLS_TAB_27_1887[[#This Row],[Column2]]+Table_Default__XLS_TAB_27_1887[[#This Row],[Column3]]+Table_Default__XLS_TAB_27_1887[[#This Row],[Column4]]+Table_Default__XLS_TAB_27_1887[[#This Row],[Column5]]</f>
        <v>7</v>
      </c>
      <c r="L14" s="25">
        <f>Table_Default__XLS_TAB_27_1887[[#This Row],[TOTAL]]/Table_Default__XLS_TAB_27_1887[[#Totals],[TOTAL]]%</f>
        <v>13</v>
      </c>
      <c r="M14" s="25">
        <f>Table_Default__XLS_TAB_27_1887[[#This Row],[Column1]]/Table_Default__XLS_TAB_27_1887[[#Totals],[Column1]]%</f>
        <v>7.1428571428571432</v>
      </c>
      <c r="N14" s="51">
        <v>1</v>
      </c>
      <c r="P14" s="50">
        <f t="shared" ref="P14:P22" si="0">A14</f>
        <v>1</v>
      </c>
    </row>
    <row r="15" spans="1:16" ht="15" customHeight="1" thickBot="1">
      <c r="A15" s="126">
        <v>2</v>
      </c>
      <c r="B15" s="24">
        <v>3</v>
      </c>
      <c r="C15" s="24">
        <v>1</v>
      </c>
      <c r="D15" s="24">
        <v>15</v>
      </c>
      <c r="E15" s="24">
        <v>7</v>
      </c>
      <c r="F15" s="24">
        <v>1</v>
      </c>
      <c r="G15" s="24">
        <v>1</v>
      </c>
      <c r="H15" s="24" t="s">
        <v>403</v>
      </c>
      <c r="I15" s="24">
        <v>1</v>
      </c>
      <c r="J15" s="11">
        <f>Table_Default__XLS_TAB_27_1887[[#This Row],[BAAN_SMALLERQATAR]]+Table_Default__XLS_TAB_27_1887[[#This Row],[RAJEE]]+Table_Default__XLS_TAB_27_1887[[#This Row],[KHULLA]]+Table_Default__XLS_TAB_27_1887[[#This Row],[BAAN_GREATER]]</f>
        <v>19</v>
      </c>
      <c r="K15" s="11">
        <f>Table_Default__XLS_TAB_27_1887[[#This Row],[Column2]]+Table_Default__XLS_TAB_27_1887[[#This Row],[Column3]]+Table_Default__XLS_TAB_27_1887[[#This Row],[Column4]]+Table_Default__XLS_TAB_27_1887[[#This Row],[Column5]]</f>
        <v>10</v>
      </c>
      <c r="L15" s="25">
        <f>Table_Default__XLS_TAB_27_1887[[#This Row],[TOTAL]]/Table_Default__XLS_TAB_27_1887[[#Totals],[TOTAL]]%</f>
        <v>9.5</v>
      </c>
      <c r="M15" s="25">
        <f>Table_Default__XLS_TAB_27_1887[[#This Row],[Column1]]/Table_Default__XLS_TAB_27_1887[[#Totals],[Column1]]%</f>
        <v>10.204081632653061</v>
      </c>
      <c r="N15" s="50">
        <v>2</v>
      </c>
      <c r="P15" s="50">
        <f t="shared" si="0"/>
        <v>2</v>
      </c>
    </row>
    <row r="16" spans="1:16" ht="15" customHeight="1" thickBot="1">
      <c r="A16" s="127">
        <v>3</v>
      </c>
      <c r="B16" s="24">
        <v>2</v>
      </c>
      <c r="C16" s="24" t="s">
        <v>403</v>
      </c>
      <c r="D16" s="24">
        <v>9</v>
      </c>
      <c r="E16" s="24">
        <v>5</v>
      </c>
      <c r="F16" s="24">
        <v>1</v>
      </c>
      <c r="G16" s="24">
        <v>1</v>
      </c>
      <c r="H16" s="24">
        <v>1</v>
      </c>
      <c r="I16" s="24" t="s">
        <v>403</v>
      </c>
      <c r="J16" s="11">
        <f>Table_Default__XLS_TAB_27_1887[[#This Row],[BAAN_SMALLERQATAR]]+Table_Default__XLS_TAB_27_1887[[#This Row],[RAJEE]]+Table_Default__XLS_TAB_27_1887[[#This Row],[KHULLA]]+Table_Default__XLS_TAB_27_1887[[#This Row],[BAAN_GREATER]]</f>
        <v>13</v>
      </c>
      <c r="K16" s="11">
        <f>Table_Default__XLS_TAB_27_1887[[#This Row],[Column2]]+Table_Default__XLS_TAB_27_1887[[#This Row],[Column3]]+Table_Default__XLS_TAB_27_1887[[#This Row],[Column4]]+Table_Default__XLS_TAB_27_1887[[#This Row],[Column5]]</f>
        <v>6</v>
      </c>
      <c r="L16" s="25">
        <f>Table_Default__XLS_TAB_27_1887[[#This Row],[TOTAL]]/Table_Default__XLS_TAB_27_1887[[#Totals],[TOTAL]]%</f>
        <v>6.5</v>
      </c>
      <c r="M16" s="25">
        <f>Table_Default__XLS_TAB_27_1887[[#This Row],[Column1]]/Table_Default__XLS_TAB_27_1887[[#Totals],[Column1]]%</f>
        <v>6.1224489795918364</v>
      </c>
      <c r="N16" s="51">
        <v>3</v>
      </c>
      <c r="P16" s="50">
        <f t="shared" si="0"/>
        <v>3</v>
      </c>
    </row>
    <row r="17" spans="1:16" ht="15" customHeight="1" thickBot="1">
      <c r="A17" s="126">
        <v>4</v>
      </c>
      <c r="B17" s="24">
        <v>2</v>
      </c>
      <c r="C17" s="24" t="s">
        <v>403</v>
      </c>
      <c r="D17" s="24">
        <v>9</v>
      </c>
      <c r="E17" s="24">
        <v>3</v>
      </c>
      <c r="F17" s="24" t="s">
        <v>403</v>
      </c>
      <c r="G17" s="24">
        <v>1</v>
      </c>
      <c r="H17" s="24" t="s">
        <v>403</v>
      </c>
      <c r="I17" s="24" t="s">
        <v>403</v>
      </c>
      <c r="J17" s="11">
        <f>Table_Default__XLS_TAB_27_1887[[#This Row],[BAAN_SMALLERQATAR]]+Table_Default__XLS_TAB_27_1887[[#This Row],[RAJEE]]+Table_Default__XLS_TAB_27_1887[[#This Row],[KHULLA]]+Table_Default__XLS_TAB_27_1887[[#This Row],[BAAN_GREATER]]</f>
        <v>11</v>
      </c>
      <c r="K17" s="11">
        <f>Table_Default__XLS_TAB_27_1887[[#This Row],[Column2]]+Table_Default__XLS_TAB_27_1887[[#This Row],[Column3]]+Table_Default__XLS_TAB_27_1887[[#This Row],[Column4]]+Table_Default__XLS_TAB_27_1887[[#This Row],[Column5]]</f>
        <v>4</v>
      </c>
      <c r="L17" s="25">
        <f>Table_Default__XLS_TAB_27_1887[[#This Row],[TOTAL]]/Table_Default__XLS_TAB_27_1887[[#Totals],[TOTAL]]%</f>
        <v>5.5</v>
      </c>
      <c r="M17" s="25">
        <f>Table_Default__XLS_TAB_27_1887[[#This Row],[Column1]]/Table_Default__XLS_TAB_27_1887[[#Totals],[Column1]]%</f>
        <v>4.0816326530612246</v>
      </c>
      <c r="N17" s="50">
        <v>4</v>
      </c>
      <c r="P17" s="50">
        <f t="shared" si="0"/>
        <v>4</v>
      </c>
    </row>
    <row r="18" spans="1:16" ht="15" customHeight="1" thickBot="1">
      <c r="A18" s="127" t="s">
        <v>42</v>
      </c>
      <c r="B18" s="24">
        <v>1</v>
      </c>
      <c r="C18" s="24">
        <v>4</v>
      </c>
      <c r="D18" s="24">
        <v>18</v>
      </c>
      <c r="E18" s="24">
        <v>13</v>
      </c>
      <c r="F18" s="24" t="s">
        <v>403</v>
      </c>
      <c r="G18" s="24">
        <v>2</v>
      </c>
      <c r="H18" s="24">
        <v>1</v>
      </c>
      <c r="I18" s="24" t="s">
        <v>403</v>
      </c>
      <c r="J18" s="11">
        <f>Table_Default__XLS_TAB_27_1887[[#This Row],[BAAN_SMALLERQATAR]]+Table_Default__XLS_TAB_27_1887[[#This Row],[RAJEE]]+Table_Default__XLS_TAB_27_1887[[#This Row],[KHULLA]]+Table_Default__XLS_TAB_27_1887[[#This Row],[BAAN_GREATER]]</f>
        <v>20</v>
      </c>
      <c r="K18" s="11">
        <f>Table_Default__XLS_TAB_27_1887[[#This Row],[Column2]]+Table_Default__XLS_TAB_27_1887[[#This Row],[Column3]]+Table_Default__XLS_TAB_27_1887[[#This Row],[Column4]]+Table_Default__XLS_TAB_27_1887[[#This Row],[Column5]]</f>
        <v>19</v>
      </c>
      <c r="L18" s="25">
        <f>Table_Default__XLS_TAB_27_1887[[#This Row],[TOTAL]]/Table_Default__XLS_TAB_27_1887[[#Totals],[TOTAL]]%</f>
        <v>10</v>
      </c>
      <c r="M18" s="25">
        <f>Table_Default__XLS_TAB_27_1887[[#This Row],[Column1]]/Table_Default__XLS_TAB_27_1887[[#Totals],[Column1]]%</f>
        <v>19.387755102040817</v>
      </c>
      <c r="N18" s="51" t="s">
        <v>43</v>
      </c>
      <c r="P18" s="50" t="str">
        <f t="shared" si="0"/>
        <v xml:space="preserve"> 5 - 9</v>
      </c>
    </row>
    <row r="19" spans="1:16" ht="15" customHeight="1" thickBot="1">
      <c r="A19" s="126" t="s">
        <v>44</v>
      </c>
      <c r="B19" s="24">
        <v>2</v>
      </c>
      <c r="C19" s="24">
        <v>3</v>
      </c>
      <c r="D19" s="24">
        <v>8</v>
      </c>
      <c r="E19" s="24">
        <v>6</v>
      </c>
      <c r="F19" s="24">
        <v>1</v>
      </c>
      <c r="G19" s="24">
        <v>3</v>
      </c>
      <c r="H19" s="24" t="s">
        <v>403</v>
      </c>
      <c r="I19" s="24">
        <v>1</v>
      </c>
      <c r="J19" s="11">
        <f>Table_Default__XLS_TAB_27_1887[[#This Row],[BAAN_SMALLERQATAR]]+Table_Default__XLS_TAB_27_1887[[#This Row],[RAJEE]]+Table_Default__XLS_TAB_27_1887[[#This Row],[KHULLA]]+Table_Default__XLS_TAB_27_1887[[#This Row],[BAAN_GREATER]]</f>
        <v>11</v>
      </c>
      <c r="K19" s="11">
        <f>Table_Default__XLS_TAB_27_1887[[#This Row],[Column2]]+Table_Default__XLS_TAB_27_1887[[#This Row],[Column3]]+Table_Default__XLS_TAB_27_1887[[#This Row],[Column4]]+Table_Default__XLS_TAB_27_1887[[#This Row],[Column5]]</f>
        <v>13</v>
      </c>
      <c r="L19" s="25">
        <f>Table_Default__XLS_TAB_27_1887[[#This Row],[TOTAL]]/Table_Default__XLS_TAB_27_1887[[#Totals],[TOTAL]]%</f>
        <v>5.5</v>
      </c>
      <c r="M19" s="25">
        <f>Table_Default__XLS_TAB_27_1887[[#This Row],[Column1]]/Table_Default__XLS_TAB_27_1887[[#Totals],[Column1]]%</f>
        <v>13.26530612244898</v>
      </c>
      <c r="N19" s="50" t="s">
        <v>45</v>
      </c>
      <c r="P19" s="50" t="str">
        <f t="shared" si="0"/>
        <v xml:space="preserve"> 10 - 14</v>
      </c>
    </row>
    <row r="20" spans="1:16" ht="15" customHeight="1" thickBot="1">
      <c r="A20" s="127" t="s">
        <v>46</v>
      </c>
      <c r="B20" s="24">
        <v>3</v>
      </c>
      <c r="C20" s="24" t="s">
        <v>403</v>
      </c>
      <c r="D20" s="24">
        <v>7</v>
      </c>
      <c r="E20" s="24">
        <v>5</v>
      </c>
      <c r="F20" s="24" t="s">
        <v>403</v>
      </c>
      <c r="G20" s="24" t="s">
        <v>403</v>
      </c>
      <c r="H20" s="24">
        <v>1</v>
      </c>
      <c r="I20" s="24" t="s">
        <v>403</v>
      </c>
      <c r="J20" s="11">
        <f>Table_Default__XLS_TAB_27_1887[[#This Row],[BAAN_SMALLERQATAR]]+Table_Default__XLS_TAB_27_1887[[#This Row],[RAJEE]]+Table_Default__XLS_TAB_27_1887[[#This Row],[KHULLA]]+Table_Default__XLS_TAB_27_1887[[#This Row],[BAAN_GREATER]]</f>
        <v>11</v>
      </c>
      <c r="K20" s="11">
        <f>Table_Default__XLS_TAB_27_1887[[#This Row],[Column2]]+Table_Default__XLS_TAB_27_1887[[#This Row],[Column3]]+Table_Default__XLS_TAB_27_1887[[#This Row],[Column4]]+Table_Default__XLS_TAB_27_1887[[#This Row],[Column5]]</f>
        <v>5</v>
      </c>
      <c r="L20" s="25">
        <f>Table_Default__XLS_TAB_27_1887[[#This Row],[TOTAL]]/Table_Default__XLS_TAB_27_1887[[#Totals],[TOTAL]]%</f>
        <v>5.5</v>
      </c>
      <c r="M20" s="25">
        <f>Table_Default__XLS_TAB_27_1887[[#This Row],[Column1]]/Table_Default__XLS_TAB_27_1887[[#Totals],[Column1]]%</f>
        <v>5.1020408163265305</v>
      </c>
      <c r="N20" s="51" t="s">
        <v>47</v>
      </c>
      <c r="P20" s="50" t="str">
        <f t="shared" si="0"/>
        <v xml:space="preserve"> 15 - 19</v>
      </c>
    </row>
    <row r="21" spans="1:16" ht="15" customHeight="1" thickBot="1">
      <c r="A21" s="126" t="s">
        <v>48</v>
      </c>
      <c r="B21" s="24" t="s">
        <v>403</v>
      </c>
      <c r="C21" s="24" t="s">
        <v>403</v>
      </c>
      <c r="D21" s="24">
        <v>4</v>
      </c>
      <c r="E21" s="24">
        <v>2</v>
      </c>
      <c r="F21" s="24" t="s">
        <v>403</v>
      </c>
      <c r="G21" s="24">
        <v>1</v>
      </c>
      <c r="H21" s="24" t="s">
        <v>403</v>
      </c>
      <c r="I21" s="24" t="s">
        <v>403</v>
      </c>
      <c r="J21" s="11">
        <f>Table_Default__XLS_TAB_27_1887[[#This Row],[BAAN_SMALLERQATAR]]+Table_Default__XLS_TAB_27_1887[[#This Row],[RAJEE]]+Table_Default__XLS_TAB_27_1887[[#This Row],[KHULLA]]+Table_Default__XLS_TAB_27_1887[[#This Row],[BAAN_GREATER]]</f>
        <v>4</v>
      </c>
      <c r="K21" s="11">
        <f>Table_Default__XLS_TAB_27_1887[[#This Row],[Column2]]+Table_Default__XLS_TAB_27_1887[[#This Row],[Column3]]+Table_Default__XLS_TAB_27_1887[[#This Row],[Column4]]+Table_Default__XLS_TAB_27_1887[[#This Row],[Column5]]</f>
        <v>3</v>
      </c>
      <c r="L21" s="25">
        <f>Table_Default__XLS_TAB_27_1887[[#This Row],[TOTAL]]/Table_Default__XLS_TAB_27_1887[[#Totals],[TOTAL]]%</f>
        <v>2</v>
      </c>
      <c r="M21" s="25">
        <f>Table_Default__XLS_TAB_27_1887[[#This Row],[Column1]]/Table_Default__XLS_TAB_27_1887[[#Totals],[Column1]]%</f>
        <v>3.0612244897959182</v>
      </c>
      <c r="N21" s="50" t="s">
        <v>49</v>
      </c>
      <c r="P21" s="50" t="str">
        <f t="shared" si="0"/>
        <v xml:space="preserve"> 20 - 24</v>
      </c>
    </row>
    <row r="22" spans="1:16" ht="15" customHeight="1" thickBot="1">
      <c r="A22" s="319" t="s">
        <v>50</v>
      </c>
      <c r="B22" s="320">
        <v>2</v>
      </c>
      <c r="C22" s="320" t="s">
        <v>403</v>
      </c>
      <c r="D22" s="320">
        <v>4</v>
      </c>
      <c r="E22" s="320">
        <v>2</v>
      </c>
      <c r="F22" s="320" t="s">
        <v>403</v>
      </c>
      <c r="G22" s="320" t="s">
        <v>403</v>
      </c>
      <c r="H22" s="320">
        <v>2</v>
      </c>
      <c r="I22" s="320" t="s">
        <v>403</v>
      </c>
      <c r="J22" s="321">
        <f>Table_Default__XLS_TAB_27_1887[[#This Row],[BAAN_SMALLERQATAR]]+Table_Default__XLS_TAB_27_1887[[#This Row],[RAJEE]]+Table_Default__XLS_TAB_27_1887[[#This Row],[KHULLA]]+Table_Default__XLS_TAB_27_1887[[#This Row],[BAAN_GREATER]]</f>
        <v>8</v>
      </c>
      <c r="K22" s="321">
        <f>Table_Default__XLS_TAB_27_1887[[#This Row],[Column2]]+Table_Default__XLS_TAB_27_1887[[#This Row],[Column3]]+Table_Default__XLS_TAB_27_1887[[#This Row],[Column4]]+Table_Default__XLS_TAB_27_1887[[#This Row],[Column5]]</f>
        <v>2</v>
      </c>
      <c r="L22" s="322">
        <f>Table_Default__XLS_TAB_27_1887[[#This Row],[TOTAL]]/Table_Default__XLS_TAB_27_1887[[#Totals],[TOTAL]]%</f>
        <v>4</v>
      </c>
      <c r="M22" s="322">
        <f>Table_Default__XLS_TAB_27_1887[[#This Row],[Column1]]/Table_Default__XLS_TAB_27_1887[[#Totals],[Column1]]%</f>
        <v>2.0408163265306123</v>
      </c>
      <c r="N22" s="323" t="s">
        <v>50</v>
      </c>
      <c r="P22" s="50" t="str">
        <f t="shared" si="0"/>
        <v>25 +</v>
      </c>
    </row>
    <row r="23" spans="1:16" ht="18.75" customHeight="1">
      <c r="A23" s="324" t="s">
        <v>13</v>
      </c>
      <c r="B23" s="466">
        <f>SUBTOTAL(109,Table_Default__XLS_TAB_27_1887[BAAN_SMALLERQATAR])</f>
        <v>55</v>
      </c>
      <c r="C23" s="466">
        <f>SUBTOTAL(109,Table_Default__XLS_TAB_27_1887[Column2])</f>
        <v>15</v>
      </c>
      <c r="D23" s="466">
        <f>SUBTOTAL(109,Table_Default__XLS_TAB_27_1887[RAJEE])</f>
        <v>130</v>
      </c>
      <c r="E23" s="466">
        <f>SUBTOTAL(109,Table_Default__XLS_TAB_27_1887[Column3])</f>
        <v>68</v>
      </c>
      <c r="F23" s="466">
        <f>SUBTOTAL(109,Table_Default__XLS_TAB_27_1887[KHULLA])</f>
        <v>9</v>
      </c>
      <c r="G23" s="466">
        <f>SUBTOTAL(109,Table_Default__XLS_TAB_27_1887[Column4])</f>
        <v>13</v>
      </c>
      <c r="H23" s="466">
        <f>SUBTOTAL(109,Table_Default__XLS_TAB_27_1887[BAAN_GREATER])</f>
        <v>6</v>
      </c>
      <c r="I23" s="466">
        <f>SUBTOTAL(109,Table_Default__XLS_TAB_27_1887[Column5])</f>
        <v>2</v>
      </c>
      <c r="J23" s="466">
        <f>SUBTOTAL(109,Table_Default__XLS_TAB_27_1887[TOTAL])</f>
        <v>200</v>
      </c>
      <c r="K23" s="466">
        <f>SUBTOTAL(109,Table_Default__XLS_TAB_27_1887[Column1])</f>
        <v>98</v>
      </c>
      <c r="L23" s="466">
        <f>SUBTOTAL(109,Table_Default__XLS_TAB_27_1887[Column6])</f>
        <v>100</v>
      </c>
      <c r="M23" s="466">
        <f>SUBTOTAL(109,Table_Default__XLS_TAB_27_1887[Column7])</f>
        <v>100.00000000000001</v>
      </c>
      <c r="N23" s="325" t="s">
        <v>14</v>
      </c>
    </row>
    <row r="24" spans="1:16" ht="25.5" customHeight="1">
      <c r="A24" s="326" t="s">
        <v>51</v>
      </c>
      <c r="B24" s="327">
        <f>Table_Default__XLS_TAB_27_1887[[#Totals],[BAAN_SMALLERQATAR]]/Table_Default__XLS_TAB_27_1887[[#Totals],[TOTAL]]%</f>
        <v>27.5</v>
      </c>
      <c r="C24" s="327">
        <f>Table_Default__XLS_TAB_27_1887[[#Totals],[Column2]]/Table_Default__XLS_TAB_27_1887[[#Totals],[Column1]]%</f>
        <v>15.306122448979592</v>
      </c>
      <c r="D24" s="327">
        <f>Table_Default__XLS_TAB_27_1887[[#Totals],[RAJEE]]/Table_Default__XLS_TAB_27_1887[[#Totals],[TOTAL]]%</f>
        <v>65</v>
      </c>
      <c r="E24" s="327">
        <f>Table_Default__XLS_TAB_27_1887[[#Totals],[Column3]]/Table_Default__XLS_TAB_27_1887[[#Totals],[Column1]]%</f>
        <v>69.387755102040813</v>
      </c>
      <c r="F24" s="327">
        <f>Table_Default__XLS_TAB_27_1887[[#Totals],[KHULLA]]/Table_Default__XLS_TAB_27_1887[[#Totals],[TOTAL]]%</f>
        <v>4.5</v>
      </c>
      <c r="G24" s="327">
        <f>Table_Default__XLS_TAB_27_1887[[#Totals],[Column4]]/Table_Default__XLS_TAB_27_1887[[#Totals],[Column1]]%</f>
        <v>13.26530612244898</v>
      </c>
      <c r="H24" s="327">
        <f>Table_Default__XLS_TAB_27_1887[[#Totals],[BAAN_GREATER]]/Table_Default__XLS_TAB_27_1887[[#Totals],[TOTAL]]%</f>
        <v>3</v>
      </c>
      <c r="I24" s="327">
        <f>Table_Default__XLS_TAB_27_1887[[#Totals],[Column5]]/Table_Default__XLS_TAB_27_1887[[#Totals],[Column1]]%</f>
        <v>2.0408163265306123</v>
      </c>
      <c r="J24" s="327">
        <f>B24+D24+F24+H24</f>
        <v>100</v>
      </c>
      <c r="K24" s="327">
        <f>C24+E24+G24+I24</f>
        <v>100</v>
      </c>
      <c r="L24" s="327"/>
      <c r="M24" s="328"/>
      <c r="N24" s="329" t="s">
        <v>52</v>
      </c>
    </row>
    <row r="25" spans="1:16">
      <c r="A25" s="33"/>
      <c r="B25" s="33"/>
      <c r="C25" s="33"/>
      <c r="D25" s="33"/>
      <c r="E25" s="33"/>
      <c r="F25" s="33"/>
      <c r="G25" s="33"/>
      <c r="H25" s="33"/>
      <c r="I25" s="33"/>
      <c r="J25" s="33"/>
      <c r="K25" s="33"/>
      <c r="L25" s="33"/>
      <c r="M25" s="33"/>
      <c r="N25" s="33"/>
    </row>
    <row r="26" spans="1:16" ht="21.75">
      <c r="A26" s="561" t="s">
        <v>144</v>
      </c>
      <c r="B26" s="561"/>
      <c r="C26" s="561"/>
      <c r="D26" s="561"/>
      <c r="E26" s="561"/>
      <c r="F26" s="561"/>
      <c r="G26" s="561"/>
      <c r="H26" s="561"/>
      <c r="I26" s="561"/>
      <c r="J26" s="561"/>
      <c r="K26" s="561"/>
      <c r="L26" s="561"/>
      <c r="M26" s="561"/>
      <c r="N26" s="561"/>
    </row>
    <row r="27" spans="1:16" ht="18.75">
      <c r="A27" s="591" t="s">
        <v>432</v>
      </c>
      <c r="B27" s="591"/>
      <c r="C27" s="591"/>
      <c r="D27" s="591"/>
      <c r="E27" s="591"/>
      <c r="F27" s="591"/>
      <c r="G27" s="591"/>
      <c r="H27" s="591"/>
      <c r="I27" s="591"/>
      <c r="J27" s="591"/>
      <c r="K27" s="591"/>
      <c r="L27" s="591"/>
      <c r="M27" s="591"/>
      <c r="N27" s="591"/>
    </row>
    <row r="28" spans="1:16">
      <c r="A28" s="592" t="s">
        <v>145</v>
      </c>
      <c r="B28" s="592"/>
      <c r="C28" s="592"/>
      <c r="D28" s="592"/>
      <c r="E28" s="592"/>
      <c r="F28" s="592"/>
      <c r="G28" s="592"/>
      <c r="H28" s="592"/>
      <c r="I28" s="592"/>
      <c r="J28" s="592"/>
      <c r="K28" s="592"/>
      <c r="L28" s="592"/>
      <c r="M28" s="592"/>
      <c r="N28" s="592"/>
    </row>
    <row r="29" spans="1:16">
      <c r="A29" s="592" t="s">
        <v>433</v>
      </c>
      <c r="B29" s="592"/>
      <c r="C29" s="592"/>
      <c r="D29" s="592"/>
      <c r="E29" s="592"/>
      <c r="F29" s="592"/>
      <c r="G29" s="592"/>
      <c r="H29" s="592"/>
      <c r="I29" s="592"/>
      <c r="J29" s="592"/>
      <c r="K29" s="592"/>
      <c r="L29" s="592"/>
      <c r="M29" s="592"/>
      <c r="N29" s="592"/>
    </row>
    <row r="30" spans="1:16">
      <c r="A30" s="33"/>
      <c r="B30" s="33"/>
      <c r="C30" s="33"/>
      <c r="D30" s="33"/>
      <c r="E30" s="33"/>
      <c r="F30" s="33"/>
      <c r="G30" s="33"/>
      <c r="H30" s="33"/>
      <c r="I30" s="33"/>
      <c r="J30" s="33"/>
      <c r="K30" s="33"/>
      <c r="L30" s="33"/>
      <c r="M30" s="33"/>
      <c r="N30" s="33"/>
    </row>
    <row r="31" spans="1:16" ht="17.25" customHeight="1">
      <c r="A31" s="609" t="s">
        <v>142</v>
      </c>
      <c r="B31" s="609"/>
      <c r="C31" s="609"/>
      <c r="D31" s="609"/>
      <c r="E31" s="609"/>
      <c r="F31" s="609"/>
      <c r="G31" s="33"/>
      <c r="H31" s="33"/>
      <c r="I31" s="609" t="s">
        <v>143</v>
      </c>
      <c r="J31" s="609"/>
      <c r="K31" s="609"/>
      <c r="L31" s="609"/>
      <c r="M31" s="609"/>
      <c r="N31" s="609"/>
    </row>
    <row r="32" spans="1:16">
      <c r="A32" s="33"/>
      <c r="B32" s="33"/>
      <c r="C32" s="33"/>
      <c r="D32" s="33"/>
      <c r="E32" s="33"/>
      <c r="F32" s="33"/>
      <c r="G32" s="33"/>
      <c r="H32" s="33"/>
      <c r="I32" s="33"/>
      <c r="J32" s="33"/>
      <c r="K32" s="33"/>
      <c r="L32" s="33"/>
      <c r="M32" s="33"/>
      <c r="N32" s="33"/>
    </row>
    <row r="33" spans="1:14">
      <c r="A33" s="33"/>
      <c r="B33" s="33"/>
      <c r="C33" s="33"/>
      <c r="D33" s="33"/>
      <c r="E33" s="33"/>
      <c r="F33" s="33"/>
      <c r="G33" s="33"/>
      <c r="H33" s="33"/>
      <c r="I33" s="33"/>
      <c r="J33" s="33"/>
      <c r="K33" s="33"/>
      <c r="L33" s="33"/>
      <c r="M33" s="33"/>
      <c r="N33" s="33"/>
    </row>
    <row r="34" spans="1:14">
      <c r="A34" s="33"/>
      <c r="B34" s="33"/>
      <c r="C34" s="33"/>
      <c r="D34" s="33"/>
      <c r="E34" s="33"/>
      <c r="F34" s="33"/>
      <c r="G34" s="33"/>
      <c r="H34" s="33"/>
      <c r="I34" s="33"/>
      <c r="J34" s="33"/>
      <c r="K34" s="33"/>
      <c r="L34" s="33"/>
      <c r="M34" s="33"/>
      <c r="N34" s="33"/>
    </row>
    <row r="35" spans="1:14">
      <c r="A35" s="33"/>
      <c r="B35" s="33"/>
      <c r="C35" s="33"/>
      <c r="D35" s="33"/>
      <c r="E35" s="33"/>
      <c r="F35" s="33"/>
      <c r="G35" s="33"/>
      <c r="H35" s="33"/>
      <c r="I35" s="33"/>
      <c r="J35" s="33"/>
      <c r="K35" s="33"/>
      <c r="L35" s="33"/>
      <c r="M35" s="33"/>
      <c r="N35" s="33"/>
    </row>
    <row r="36" spans="1:14">
      <c r="A36" s="33"/>
      <c r="B36" s="33"/>
      <c r="C36" s="33"/>
      <c r="D36" s="33"/>
      <c r="E36" s="33"/>
      <c r="F36" s="33"/>
      <c r="G36" s="33"/>
      <c r="H36" s="33"/>
      <c r="I36" s="33"/>
      <c r="J36" s="33"/>
      <c r="K36" s="33"/>
      <c r="L36" s="33"/>
      <c r="M36" s="33"/>
      <c r="N36" s="33"/>
    </row>
    <row r="37" spans="1:14">
      <c r="A37" s="33"/>
      <c r="B37" s="33"/>
      <c r="C37" s="33"/>
      <c r="D37" s="33"/>
      <c r="E37" s="33"/>
      <c r="F37" s="33"/>
      <c r="G37" s="33"/>
      <c r="H37" s="33"/>
      <c r="I37" s="33"/>
      <c r="J37" s="33"/>
      <c r="K37" s="33"/>
      <c r="L37" s="33"/>
      <c r="M37" s="33"/>
      <c r="N37" s="33"/>
    </row>
    <row r="38" spans="1:14">
      <c r="A38" s="33"/>
      <c r="B38" s="33"/>
      <c r="C38" s="33"/>
      <c r="D38" s="33"/>
      <c r="E38" s="33"/>
      <c r="F38" s="33"/>
      <c r="G38" s="33"/>
      <c r="H38" s="33"/>
      <c r="I38" s="33"/>
      <c r="J38" s="33"/>
      <c r="K38" s="33"/>
      <c r="L38" s="33"/>
      <c r="M38" s="33"/>
      <c r="N38" s="33"/>
    </row>
    <row r="39" spans="1:14">
      <c r="A39" s="33"/>
      <c r="B39" s="33"/>
      <c r="C39" s="33"/>
      <c r="D39" s="33"/>
      <c r="E39" s="33"/>
      <c r="F39" s="33"/>
      <c r="G39" s="33"/>
      <c r="H39" s="33"/>
      <c r="I39" s="33"/>
      <c r="J39" s="33"/>
      <c r="K39" s="33"/>
      <c r="L39" s="33"/>
      <c r="M39" s="33"/>
      <c r="N39" s="33"/>
    </row>
    <row r="40" spans="1:14">
      <c r="A40" s="33"/>
      <c r="B40" s="33"/>
      <c r="C40" s="33"/>
      <c r="D40" s="33"/>
      <c r="E40" s="33"/>
      <c r="F40" s="33"/>
      <c r="G40" s="33"/>
      <c r="H40" s="33"/>
      <c r="I40" s="33"/>
      <c r="J40" s="33"/>
      <c r="K40" s="33"/>
      <c r="L40" s="33"/>
      <c r="M40" s="33"/>
      <c r="N40" s="33"/>
    </row>
    <row r="41" spans="1:14">
      <c r="A41" s="33"/>
      <c r="B41" s="33"/>
      <c r="C41" s="33"/>
      <c r="D41" s="33"/>
      <c r="E41" s="33"/>
      <c r="F41" s="33"/>
      <c r="G41" s="33"/>
      <c r="H41" s="33"/>
      <c r="I41" s="33"/>
      <c r="J41" s="33"/>
      <c r="K41" s="33"/>
      <c r="L41" s="33"/>
      <c r="M41" s="33"/>
      <c r="N41" s="33"/>
    </row>
    <row r="42" spans="1:14">
      <c r="A42" s="33"/>
      <c r="B42" s="33"/>
      <c r="C42" s="33"/>
      <c r="D42" s="33"/>
      <c r="E42" s="33"/>
      <c r="F42" s="33"/>
      <c r="G42" s="33"/>
      <c r="H42" s="33"/>
      <c r="I42" s="33"/>
      <c r="J42" s="33"/>
      <c r="K42" s="33"/>
      <c r="L42" s="33"/>
      <c r="M42" s="33"/>
      <c r="N42" s="33"/>
    </row>
    <row r="43" spans="1:14">
      <c r="A43" s="33"/>
      <c r="B43" s="33"/>
      <c r="C43" s="33"/>
      <c r="D43" s="33"/>
      <c r="E43" s="33"/>
      <c r="F43" s="33"/>
      <c r="G43" s="33"/>
      <c r="H43" s="33"/>
      <c r="I43" s="33"/>
      <c r="J43" s="33"/>
      <c r="K43" s="33"/>
      <c r="L43" s="33"/>
      <c r="M43" s="33"/>
      <c r="N43" s="33"/>
    </row>
    <row r="44" spans="1:14">
      <c r="A44" s="33"/>
      <c r="B44" s="33"/>
      <c r="C44" s="33"/>
      <c r="D44" s="33"/>
      <c r="E44" s="33"/>
      <c r="F44" s="33"/>
      <c r="G44" s="33"/>
      <c r="H44" s="33"/>
      <c r="I44" s="33"/>
      <c r="J44" s="33"/>
      <c r="K44" s="33"/>
      <c r="L44" s="33"/>
      <c r="M44" s="33"/>
      <c r="N44" s="33"/>
    </row>
    <row r="45" spans="1:14">
      <c r="A45" s="33"/>
      <c r="B45" s="33"/>
      <c r="C45" s="33"/>
      <c r="D45" s="33"/>
      <c r="E45" s="33"/>
      <c r="F45" s="33"/>
      <c r="G45" s="33"/>
      <c r="H45" s="33"/>
      <c r="I45" s="33"/>
      <c r="J45" s="33"/>
      <c r="K45" s="33"/>
      <c r="L45" s="33"/>
      <c r="M45" s="33"/>
      <c r="N45" s="33"/>
    </row>
    <row r="46" spans="1:14">
      <c r="A46" s="33"/>
      <c r="B46" s="33"/>
      <c r="C46" s="33"/>
      <c r="D46" s="33"/>
      <c r="E46" s="33"/>
      <c r="F46" s="33"/>
      <c r="G46" s="33"/>
      <c r="H46" s="33"/>
      <c r="I46" s="33"/>
      <c r="J46" s="33"/>
      <c r="K46" s="33"/>
      <c r="L46" s="33"/>
      <c r="M46" s="33"/>
      <c r="N46" s="33"/>
    </row>
    <row r="47" spans="1:14">
      <c r="A47" s="33"/>
      <c r="B47" s="33"/>
      <c r="C47" s="33"/>
      <c r="D47" s="33"/>
      <c r="E47" s="33"/>
      <c r="F47" s="33"/>
      <c r="G47" s="33"/>
      <c r="H47" s="33"/>
      <c r="I47" s="33"/>
      <c r="J47" s="33"/>
      <c r="K47" s="33"/>
      <c r="L47" s="33"/>
      <c r="M47" s="33"/>
      <c r="N47" s="33"/>
    </row>
    <row r="48" spans="1:14">
      <c r="A48" s="33"/>
      <c r="B48" s="33"/>
      <c r="C48" s="33"/>
      <c r="D48" s="33"/>
      <c r="E48" s="33"/>
      <c r="F48" s="33"/>
      <c r="G48" s="33"/>
      <c r="H48" s="33"/>
      <c r="I48" s="33"/>
      <c r="J48" s="33"/>
      <c r="K48" s="33"/>
      <c r="L48" s="33"/>
      <c r="M48" s="33"/>
      <c r="N48" s="33"/>
    </row>
    <row r="49" spans="1:14">
      <c r="A49" s="33"/>
      <c r="B49" s="33"/>
      <c r="C49" s="33"/>
      <c r="D49" s="33"/>
      <c r="E49" s="33"/>
      <c r="F49" s="33"/>
      <c r="G49" s="33"/>
      <c r="H49" s="33"/>
      <c r="I49" s="33"/>
      <c r="J49" s="33"/>
      <c r="K49" s="33"/>
      <c r="L49" s="33"/>
      <c r="M49" s="33"/>
      <c r="N49" s="33"/>
    </row>
    <row r="50" spans="1:14">
      <c r="A50" s="33"/>
      <c r="B50" s="33"/>
      <c r="C50" s="33"/>
      <c r="D50" s="33"/>
      <c r="E50" s="33"/>
      <c r="F50" s="33"/>
      <c r="G50" s="33"/>
      <c r="H50" s="33"/>
      <c r="I50" s="33"/>
      <c r="J50" s="33"/>
      <c r="K50" s="33"/>
      <c r="L50" s="33"/>
      <c r="M50" s="33"/>
      <c r="N50" s="33"/>
    </row>
    <row r="51" spans="1:14">
      <c r="A51" s="33"/>
      <c r="B51" s="33"/>
      <c r="C51" s="33"/>
      <c r="D51" s="33"/>
      <c r="E51" s="33"/>
      <c r="F51" s="33"/>
      <c r="G51" s="33"/>
      <c r="H51" s="33"/>
      <c r="I51" s="33"/>
      <c r="J51" s="33"/>
      <c r="K51" s="33"/>
      <c r="L51" s="33"/>
      <c r="M51" s="33"/>
      <c r="N51" s="33"/>
    </row>
    <row r="52" spans="1:14">
      <c r="A52" s="33"/>
      <c r="B52" s="33"/>
      <c r="C52" s="33"/>
      <c r="D52" s="33"/>
      <c r="E52" s="33"/>
      <c r="F52" s="33"/>
      <c r="G52" s="33"/>
      <c r="H52" s="33"/>
      <c r="I52" s="33"/>
      <c r="J52" s="33"/>
      <c r="K52" s="33"/>
      <c r="L52" s="33"/>
      <c r="M52" s="33"/>
      <c r="N52" s="33"/>
    </row>
    <row r="53" spans="1:14">
      <c r="A53" s="33"/>
      <c r="B53" s="33"/>
      <c r="C53" s="33"/>
      <c r="D53" s="33"/>
      <c r="E53" s="33"/>
      <c r="F53" s="33"/>
      <c r="G53" s="33"/>
      <c r="H53" s="33"/>
      <c r="I53" s="33"/>
      <c r="J53" s="33"/>
      <c r="K53" s="33"/>
      <c r="L53" s="33"/>
      <c r="M53" s="33"/>
      <c r="N53" s="33"/>
    </row>
    <row r="54" spans="1:14">
      <c r="A54" s="33"/>
      <c r="B54" s="33"/>
      <c r="C54" s="33"/>
      <c r="D54" s="33"/>
      <c r="E54" s="33"/>
      <c r="F54" s="33"/>
      <c r="G54" s="33"/>
      <c r="H54" s="33"/>
      <c r="I54" s="33"/>
      <c r="J54" s="33"/>
      <c r="K54" s="33"/>
      <c r="L54" s="33"/>
      <c r="M54" s="33"/>
      <c r="N54" s="33"/>
    </row>
    <row r="55" spans="1:14">
      <c r="A55" s="33"/>
      <c r="B55" s="33"/>
      <c r="C55" s="33"/>
      <c r="D55" s="33"/>
      <c r="E55" s="33"/>
      <c r="F55" s="33"/>
      <c r="G55" s="33"/>
      <c r="H55" s="33"/>
      <c r="I55" s="33"/>
      <c r="J55" s="33"/>
      <c r="K55" s="33"/>
      <c r="L55" s="33"/>
      <c r="M55" s="33"/>
      <c r="N55" s="33"/>
    </row>
    <row r="56" spans="1:14">
      <c r="A56" s="33"/>
      <c r="B56" s="33"/>
      <c r="C56" s="33"/>
      <c r="D56" s="33"/>
      <c r="E56" s="33"/>
      <c r="F56" s="33"/>
      <c r="G56" s="33"/>
      <c r="H56" s="33"/>
      <c r="I56" s="33"/>
      <c r="J56" s="33"/>
      <c r="K56" s="33"/>
      <c r="L56" s="33"/>
      <c r="M56" s="33"/>
      <c r="N56" s="33"/>
    </row>
    <row r="57" spans="1:14">
      <c r="A57" s="33"/>
      <c r="B57" s="33"/>
      <c r="C57" s="33"/>
      <c r="D57" s="33"/>
      <c r="E57" s="33"/>
      <c r="F57" s="33"/>
      <c r="G57" s="33"/>
      <c r="H57" s="33"/>
      <c r="I57" s="33"/>
      <c r="J57" s="33"/>
      <c r="K57" s="33"/>
      <c r="L57" s="33"/>
      <c r="M57" s="33"/>
      <c r="N57" s="33"/>
    </row>
    <row r="58" spans="1:14">
      <c r="A58" s="33"/>
      <c r="B58" s="33"/>
      <c r="C58" s="33"/>
      <c r="D58" s="33"/>
      <c r="E58" s="33"/>
      <c r="F58" s="33"/>
      <c r="G58" s="33"/>
      <c r="H58" s="33"/>
      <c r="I58" s="33"/>
      <c r="J58" s="33"/>
      <c r="K58" s="33"/>
      <c r="L58" s="33"/>
      <c r="M58" s="33"/>
      <c r="N58" s="33"/>
    </row>
    <row r="59" spans="1:14">
      <c r="A59" s="33"/>
      <c r="B59" s="33"/>
      <c r="C59" s="33"/>
      <c r="D59" s="33"/>
      <c r="E59" s="33"/>
      <c r="F59" s="33"/>
      <c r="G59" s="33"/>
      <c r="H59" s="33"/>
      <c r="I59" s="33"/>
      <c r="J59" s="33"/>
      <c r="K59" s="33"/>
      <c r="L59" s="33"/>
      <c r="M59" s="33"/>
      <c r="N59" s="33"/>
    </row>
    <row r="60" spans="1:14">
      <c r="A60" s="33"/>
      <c r="B60" s="33"/>
      <c r="C60" s="33"/>
      <c r="D60" s="33"/>
      <c r="E60" s="33"/>
      <c r="F60" s="33"/>
      <c r="G60" s="33"/>
      <c r="H60" s="33"/>
      <c r="I60" s="33"/>
      <c r="J60" s="33"/>
      <c r="K60" s="33"/>
      <c r="L60" s="33"/>
      <c r="M60" s="33"/>
      <c r="N60" s="33"/>
    </row>
  </sheetData>
  <mergeCells count="24">
    <mergeCell ref="A29:N29"/>
    <mergeCell ref="A31:F31"/>
    <mergeCell ref="I31:N31"/>
    <mergeCell ref="H10:I10"/>
    <mergeCell ref="J10:K10"/>
    <mergeCell ref="A26:N26"/>
    <mergeCell ref="A27:N27"/>
    <mergeCell ref="A28:N28"/>
    <mergeCell ref="A3:N3"/>
    <mergeCell ref="A4:N4"/>
    <mergeCell ref="A5:N5"/>
    <mergeCell ref="A6:N6"/>
    <mergeCell ref="A8:A11"/>
    <mergeCell ref="B8:K8"/>
    <mergeCell ref="L8:M10"/>
    <mergeCell ref="N8:N11"/>
    <mergeCell ref="B9:C9"/>
    <mergeCell ref="D9:E9"/>
    <mergeCell ref="F9:G9"/>
    <mergeCell ref="H9:I9"/>
    <mergeCell ref="J9:K9"/>
    <mergeCell ref="B10:C10"/>
    <mergeCell ref="D10:E10"/>
    <mergeCell ref="F10:G10"/>
  </mergeCells>
  <printOptions horizontalCentered="1"/>
  <pageMargins left="0" right="0" top="0.47244094488188981" bottom="0" header="0" footer="0"/>
  <pageSetup paperSize="11" scale="80" fitToWidth="0" fitToHeight="0" orientation="landscape" r:id="rId1"/>
  <headerFooter alignWithMargins="0"/>
  <rowBreaks count="1" manualBreakCount="1">
    <brk id="24" max="13" man="1"/>
  </rowBreaks>
  <drawing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N22"/>
  <sheetViews>
    <sheetView rightToLeft="1" view="pageBreakPreview" zoomScaleNormal="100" zoomScaleSheetLayoutView="100" workbookViewId="0">
      <selection activeCell="H11" sqref="H11:H21"/>
    </sheetView>
  </sheetViews>
  <sheetFormatPr defaultColWidth="9.140625" defaultRowHeight="12.75"/>
  <cols>
    <col min="1" max="1" width="12.28515625" style="1" customWidth="1"/>
    <col min="2" max="3" width="6.85546875" style="1" customWidth="1"/>
    <col min="4" max="4" width="7.28515625" style="1" customWidth="1"/>
    <col min="5" max="5" width="7.5703125" style="1" customWidth="1"/>
    <col min="6" max="6" width="6.5703125" style="1" customWidth="1"/>
    <col min="7" max="7" width="6.85546875" style="1" customWidth="1"/>
    <col min="8" max="8" width="7.5703125" style="1" customWidth="1"/>
    <col min="9" max="9" width="7" style="1" customWidth="1"/>
    <col min="10" max="10" width="6.5703125" style="1" customWidth="1"/>
    <col min="11" max="11" width="6.85546875" style="1" customWidth="1"/>
    <col min="12" max="12" width="7.5703125" style="1" customWidth="1"/>
    <col min="13" max="13" width="7" style="1" customWidth="1"/>
    <col min="14" max="14" width="18.85546875" style="1" customWidth="1"/>
    <col min="15" max="16384" width="9.140625" style="1"/>
  </cols>
  <sheetData>
    <row r="1" spans="1:14" s="3" customFormat="1" ht="30.75">
      <c r="A1" s="101" t="s">
        <v>125</v>
      </c>
      <c r="B1" s="343"/>
      <c r="C1" s="343"/>
      <c r="D1" s="343"/>
      <c r="E1" s="343"/>
      <c r="F1" s="342"/>
      <c r="G1" s="342"/>
      <c r="H1" s="342"/>
      <c r="I1" s="342"/>
      <c r="J1" s="342"/>
      <c r="K1" s="342"/>
      <c r="L1" s="342"/>
      <c r="M1" s="342"/>
      <c r="N1" s="103" t="s">
        <v>150</v>
      </c>
    </row>
    <row r="2" spans="1:14" s="3" customFormat="1">
      <c r="A2" s="340"/>
      <c r="B2" s="341"/>
      <c r="C2" s="341"/>
      <c r="D2" s="341"/>
      <c r="E2" s="341"/>
      <c r="F2" s="341"/>
      <c r="G2" s="341"/>
      <c r="H2" s="341"/>
      <c r="I2" s="341"/>
      <c r="J2" s="341"/>
      <c r="K2" s="341"/>
      <c r="L2" s="341"/>
      <c r="M2" s="341"/>
      <c r="N2" s="341"/>
    </row>
    <row r="3" spans="1:14" ht="21.75">
      <c r="A3" s="561" t="s">
        <v>248</v>
      </c>
      <c r="B3" s="561"/>
      <c r="C3" s="561"/>
      <c r="D3" s="561"/>
      <c r="E3" s="561"/>
      <c r="F3" s="561"/>
      <c r="G3" s="561"/>
      <c r="H3" s="561"/>
      <c r="I3" s="561"/>
      <c r="J3" s="561"/>
      <c r="K3" s="561"/>
      <c r="L3" s="561"/>
      <c r="M3" s="561"/>
      <c r="N3" s="561"/>
    </row>
    <row r="4" spans="1:14" ht="18.75">
      <c r="A4" s="562" t="s">
        <v>445</v>
      </c>
      <c r="B4" s="562"/>
      <c r="C4" s="562"/>
      <c r="D4" s="562"/>
      <c r="E4" s="562"/>
      <c r="F4" s="562"/>
      <c r="G4" s="562"/>
      <c r="H4" s="562"/>
      <c r="I4" s="562"/>
      <c r="J4" s="562"/>
      <c r="K4" s="562"/>
      <c r="L4" s="562"/>
      <c r="M4" s="562"/>
      <c r="N4" s="562"/>
    </row>
    <row r="5" spans="1:14">
      <c r="A5" s="592" t="s">
        <v>249</v>
      </c>
      <c r="B5" s="592"/>
      <c r="C5" s="592"/>
      <c r="D5" s="592"/>
      <c r="E5" s="592"/>
      <c r="F5" s="592"/>
      <c r="G5" s="592"/>
      <c r="H5" s="592"/>
      <c r="I5" s="592"/>
      <c r="J5" s="592"/>
      <c r="K5" s="592"/>
      <c r="L5" s="592"/>
      <c r="M5" s="592"/>
      <c r="N5" s="592"/>
    </row>
    <row r="6" spans="1:14">
      <c r="A6" s="543" t="s">
        <v>448</v>
      </c>
      <c r="B6" s="543"/>
      <c r="C6" s="543"/>
      <c r="D6" s="543"/>
      <c r="E6" s="543"/>
      <c r="F6" s="543"/>
      <c r="G6" s="543"/>
      <c r="H6" s="543"/>
      <c r="I6" s="543"/>
      <c r="J6" s="543"/>
      <c r="K6" s="543"/>
      <c r="L6" s="543"/>
      <c r="M6" s="543"/>
      <c r="N6" s="543"/>
    </row>
    <row r="7" spans="1:14" s="21" customFormat="1" ht="16.5">
      <c r="A7" s="18" t="s">
        <v>227</v>
      </c>
      <c r="B7" s="19"/>
      <c r="C7" s="19"/>
      <c r="D7" s="19"/>
      <c r="E7" s="19"/>
      <c r="F7" s="19"/>
      <c r="G7" s="19"/>
      <c r="H7" s="19"/>
      <c r="I7" s="19"/>
      <c r="J7" s="19"/>
      <c r="K7" s="19"/>
      <c r="L7" s="19"/>
      <c r="M7" s="19"/>
      <c r="N7" s="20" t="s">
        <v>406</v>
      </c>
    </row>
    <row r="8" spans="1:14" ht="36.75" customHeight="1">
      <c r="A8" s="610" t="s">
        <v>38</v>
      </c>
      <c r="B8" s="546" t="s">
        <v>415</v>
      </c>
      <c r="C8" s="547"/>
      <c r="D8" s="547"/>
      <c r="E8" s="548"/>
      <c r="F8" s="546" t="s">
        <v>416</v>
      </c>
      <c r="G8" s="547"/>
      <c r="H8" s="547"/>
      <c r="I8" s="548"/>
      <c r="J8" s="546" t="s">
        <v>296</v>
      </c>
      <c r="K8" s="547"/>
      <c r="L8" s="547"/>
      <c r="M8" s="548"/>
      <c r="N8" s="611" t="s">
        <v>39</v>
      </c>
    </row>
    <row r="9" spans="1:14" ht="49.5" customHeight="1">
      <c r="A9" s="610"/>
      <c r="B9" s="587" t="s">
        <v>411</v>
      </c>
      <c r="C9" s="588"/>
      <c r="D9" s="587" t="s">
        <v>450</v>
      </c>
      <c r="E9" s="588"/>
      <c r="F9" s="587" t="s">
        <v>411</v>
      </c>
      <c r="G9" s="588"/>
      <c r="H9" s="587" t="s">
        <v>450</v>
      </c>
      <c r="I9" s="588"/>
      <c r="J9" s="587" t="s">
        <v>411</v>
      </c>
      <c r="K9" s="588"/>
      <c r="L9" s="587" t="s">
        <v>450</v>
      </c>
      <c r="M9" s="588"/>
      <c r="N9" s="611"/>
    </row>
    <row r="10" spans="1:14" ht="25.5" customHeight="1">
      <c r="A10" s="610"/>
      <c r="B10" s="207" t="s">
        <v>343</v>
      </c>
      <c r="C10" s="207" t="s">
        <v>262</v>
      </c>
      <c r="D10" s="207" t="s">
        <v>343</v>
      </c>
      <c r="E10" s="207" t="s">
        <v>262</v>
      </c>
      <c r="F10" s="207" t="s">
        <v>343</v>
      </c>
      <c r="G10" s="207" t="s">
        <v>262</v>
      </c>
      <c r="H10" s="207" t="s">
        <v>343</v>
      </c>
      <c r="I10" s="207" t="s">
        <v>262</v>
      </c>
      <c r="J10" s="207" t="s">
        <v>343</v>
      </c>
      <c r="K10" s="207" t="s">
        <v>262</v>
      </c>
      <c r="L10" s="207" t="s">
        <v>343</v>
      </c>
      <c r="M10" s="207" t="s">
        <v>262</v>
      </c>
      <c r="N10" s="611"/>
    </row>
    <row r="11" spans="1:14" ht="17.25" customHeight="1" thickBot="1">
      <c r="A11" s="152" t="s">
        <v>40</v>
      </c>
      <c r="B11" s="32">
        <v>36</v>
      </c>
      <c r="C11" s="23">
        <f t="shared" ref="C11:C21" si="0">B11/$B$22%</f>
        <v>21.301775147928996</v>
      </c>
      <c r="D11" s="32">
        <v>34</v>
      </c>
      <c r="E11" s="23">
        <f t="shared" ref="E11:E21" si="1">D11/$D$22%</f>
        <v>21.383647798742139</v>
      </c>
      <c r="F11" s="32">
        <v>28</v>
      </c>
      <c r="G11" s="23">
        <f t="shared" ref="G11:G21" si="2">F11/$F$22%</f>
        <v>19.444444444444446</v>
      </c>
      <c r="H11" s="32">
        <v>12</v>
      </c>
      <c r="I11" s="23">
        <f t="shared" ref="I11:I21" si="3">H11/$H$22%</f>
        <v>8.6330935251798575</v>
      </c>
      <c r="J11" s="22">
        <f t="shared" ref="J11:J21" si="4">F11+B11</f>
        <v>64</v>
      </c>
      <c r="K11" s="249">
        <f t="shared" ref="K11:K21" si="5">J11/$J$22%</f>
        <v>20.447284345047922</v>
      </c>
      <c r="L11" s="22">
        <f t="shared" ref="L11:L21" si="6">D11+H11</f>
        <v>46</v>
      </c>
      <c r="M11" s="249">
        <f t="shared" ref="M11:M21" si="7">L11/$L$22%</f>
        <v>15.436241610738255</v>
      </c>
      <c r="N11" s="402" t="s">
        <v>41</v>
      </c>
    </row>
    <row r="12" spans="1:14" ht="17.25" customHeight="1" thickBot="1">
      <c r="A12" s="153">
        <v>-1</v>
      </c>
      <c r="B12" s="315">
        <v>41</v>
      </c>
      <c r="C12" s="162">
        <f t="shared" si="0"/>
        <v>24.260355029585799</v>
      </c>
      <c r="D12" s="315">
        <v>29</v>
      </c>
      <c r="E12" s="162">
        <f t="shared" si="1"/>
        <v>18.238993710691823</v>
      </c>
      <c r="F12" s="315">
        <v>26</v>
      </c>
      <c r="G12" s="162">
        <f t="shared" si="2"/>
        <v>18.055555555555557</v>
      </c>
      <c r="H12" s="315">
        <v>31</v>
      </c>
      <c r="I12" s="162">
        <f t="shared" si="3"/>
        <v>22.302158273381295</v>
      </c>
      <c r="J12" s="251">
        <f t="shared" si="4"/>
        <v>67</v>
      </c>
      <c r="K12" s="250">
        <f t="shared" si="5"/>
        <v>21.405750798722046</v>
      </c>
      <c r="L12" s="251">
        <f t="shared" si="6"/>
        <v>60</v>
      </c>
      <c r="M12" s="250">
        <f t="shared" si="7"/>
        <v>20.134228187919462</v>
      </c>
      <c r="N12" s="143">
        <v>-1</v>
      </c>
    </row>
    <row r="13" spans="1:14" ht="17.25" customHeight="1" thickBot="1">
      <c r="A13" s="152">
        <v>1</v>
      </c>
      <c r="B13" s="32">
        <v>27</v>
      </c>
      <c r="C13" s="23">
        <f t="shared" si="0"/>
        <v>15.976331360946746</v>
      </c>
      <c r="D13" s="32">
        <v>23</v>
      </c>
      <c r="E13" s="23">
        <f t="shared" si="1"/>
        <v>14.465408805031446</v>
      </c>
      <c r="F13" s="32">
        <v>17</v>
      </c>
      <c r="G13" s="23">
        <f t="shared" si="2"/>
        <v>11.805555555555555</v>
      </c>
      <c r="H13" s="32">
        <v>10</v>
      </c>
      <c r="I13" s="23">
        <f t="shared" si="3"/>
        <v>7.1942446043165473</v>
      </c>
      <c r="J13" s="22">
        <f t="shared" si="4"/>
        <v>44</v>
      </c>
      <c r="K13" s="249">
        <f t="shared" si="5"/>
        <v>14.057507987220447</v>
      </c>
      <c r="L13" s="22">
        <f t="shared" si="6"/>
        <v>33</v>
      </c>
      <c r="M13" s="249">
        <f t="shared" si="7"/>
        <v>11.073825503355705</v>
      </c>
      <c r="N13" s="142">
        <v>1</v>
      </c>
    </row>
    <row r="14" spans="1:14" ht="17.25" customHeight="1" thickBot="1">
      <c r="A14" s="153">
        <v>2</v>
      </c>
      <c r="B14" s="315">
        <v>14</v>
      </c>
      <c r="C14" s="162">
        <f t="shared" si="0"/>
        <v>8.2840236686390529</v>
      </c>
      <c r="D14" s="315">
        <v>13</v>
      </c>
      <c r="E14" s="162">
        <f t="shared" si="1"/>
        <v>8.1761006289308167</v>
      </c>
      <c r="F14" s="315">
        <v>14</v>
      </c>
      <c r="G14" s="162">
        <f t="shared" si="2"/>
        <v>9.7222222222222232</v>
      </c>
      <c r="H14" s="315">
        <v>16</v>
      </c>
      <c r="I14" s="162">
        <f t="shared" si="3"/>
        <v>11.510791366906476</v>
      </c>
      <c r="J14" s="251">
        <f t="shared" si="4"/>
        <v>28</v>
      </c>
      <c r="K14" s="250">
        <f t="shared" si="5"/>
        <v>8.9456869009584672</v>
      </c>
      <c r="L14" s="251">
        <f t="shared" si="6"/>
        <v>29</v>
      </c>
      <c r="M14" s="250">
        <f t="shared" si="7"/>
        <v>9.7315436241610733</v>
      </c>
      <c r="N14" s="143">
        <v>2</v>
      </c>
    </row>
    <row r="15" spans="1:14" ht="17.25" customHeight="1" thickBot="1">
      <c r="A15" s="152">
        <v>3</v>
      </c>
      <c r="B15" s="32">
        <v>5</v>
      </c>
      <c r="C15" s="23">
        <f t="shared" si="0"/>
        <v>2.9585798816568047</v>
      </c>
      <c r="D15" s="32">
        <v>8</v>
      </c>
      <c r="E15" s="23">
        <f t="shared" si="1"/>
        <v>5.0314465408805029</v>
      </c>
      <c r="F15" s="32">
        <v>10</v>
      </c>
      <c r="G15" s="23">
        <f t="shared" si="2"/>
        <v>6.9444444444444446</v>
      </c>
      <c r="H15" s="32">
        <v>11</v>
      </c>
      <c r="I15" s="23">
        <f t="shared" si="3"/>
        <v>7.913669064748202</v>
      </c>
      <c r="J15" s="22">
        <f t="shared" si="4"/>
        <v>15</v>
      </c>
      <c r="K15" s="249">
        <f t="shared" si="5"/>
        <v>4.7923322683706076</v>
      </c>
      <c r="L15" s="22">
        <f t="shared" si="6"/>
        <v>19</v>
      </c>
      <c r="M15" s="249">
        <f t="shared" si="7"/>
        <v>6.375838926174497</v>
      </c>
      <c r="N15" s="142">
        <v>3</v>
      </c>
    </row>
    <row r="16" spans="1:14" ht="17.25" customHeight="1" thickBot="1">
      <c r="A16" s="153">
        <v>4</v>
      </c>
      <c r="B16" s="315">
        <v>6</v>
      </c>
      <c r="C16" s="162">
        <f t="shared" si="0"/>
        <v>3.5502958579881656</v>
      </c>
      <c r="D16" s="315">
        <v>7</v>
      </c>
      <c r="E16" s="162">
        <f t="shared" si="1"/>
        <v>4.4025157232704402</v>
      </c>
      <c r="F16" s="315">
        <v>6</v>
      </c>
      <c r="G16" s="162">
        <f t="shared" si="2"/>
        <v>4.166666666666667</v>
      </c>
      <c r="H16" s="315">
        <v>8</v>
      </c>
      <c r="I16" s="162">
        <f t="shared" si="3"/>
        <v>5.755395683453238</v>
      </c>
      <c r="J16" s="251">
        <f t="shared" si="4"/>
        <v>12</v>
      </c>
      <c r="K16" s="250">
        <f t="shared" si="5"/>
        <v>3.8338658146964857</v>
      </c>
      <c r="L16" s="251">
        <f t="shared" si="6"/>
        <v>15</v>
      </c>
      <c r="M16" s="250">
        <f t="shared" si="7"/>
        <v>5.0335570469798654</v>
      </c>
      <c r="N16" s="143">
        <v>4</v>
      </c>
    </row>
    <row r="17" spans="1:14" ht="17.25" customHeight="1" thickBot="1">
      <c r="A17" s="152" t="s">
        <v>42</v>
      </c>
      <c r="B17" s="32">
        <v>17</v>
      </c>
      <c r="C17" s="23">
        <f t="shared" si="0"/>
        <v>10.059171597633137</v>
      </c>
      <c r="D17" s="32">
        <v>15</v>
      </c>
      <c r="E17" s="23">
        <f t="shared" si="1"/>
        <v>9.4339622641509422</v>
      </c>
      <c r="F17" s="32">
        <v>21</v>
      </c>
      <c r="G17" s="23">
        <f t="shared" si="2"/>
        <v>14.583333333333334</v>
      </c>
      <c r="H17" s="32">
        <v>24</v>
      </c>
      <c r="I17" s="23">
        <f t="shared" si="3"/>
        <v>17.266187050359715</v>
      </c>
      <c r="J17" s="22">
        <f t="shared" si="4"/>
        <v>38</v>
      </c>
      <c r="K17" s="249">
        <f t="shared" si="5"/>
        <v>12.140575079872205</v>
      </c>
      <c r="L17" s="22">
        <f t="shared" si="6"/>
        <v>39</v>
      </c>
      <c r="M17" s="249">
        <f t="shared" si="7"/>
        <v>13.087248322147651</v>
      </c>
      <c r="N17" s="142" t="s">
        <v>43</v>
      </c>
    </row>
    <row r="18" spans="1:14" ht="17.25" customHeight="1" thickBot="1">
      <c r="A18" s="153" t="s">
        <v>44</v>
      </c>
      <c r="B18" s="315">
        <v>10</v>
      </c>
      <c r="C18" s="162">
        <f t="shared" si="0"/>
        <v>5.9171597633136095</v>
      </c>
      <c r="D18" s="315">
        <v>9</v>
      </c>
      <c r="E18" s="162">
        <f t="shared" si="1"/>
        <v>5.6603773584905657</v>
      </c>
      <c r="F18" s="315">
        <v>7</v>
      </c>
      <c r="G18" s="162">
        <f t="shared" si="2"/>
        <v>4.8611111111111116</v>
      </c>
      <c r="H18" s="315">
        <v>15</v>
      </c>
      <c r="I18" s="162">
        <f t="shared" si="3"/>
        <v>10.791366906474821</v>
      </c>
      <c r="J18" s="251">
        <f t="shared" si="4"/>
        <v>17</v>
      </c>
      <c r="K18" s="250">
        <f t="shared" si="5"/>
        <v>5.4313099041533546</v>
      </c>
      <c r="L18" s="251">
        <f t="shared" si="6"/>
        <v>24</v>
      </c>
      <c r="M18" s="250">
        <f t="shared" si="7"/>
        <v>8.053691275167786</v>
      </c>
      <c r="N18" s="143" t="s">
        <v>45</v>
      </c>
    </row>
    <row r="19" spans="1:14" ht="17.25" customHeight="1" thickBot="1">
      <c r="A19" s="152" t="s">
        <v>46</v>
      </c>
      <c r="B19" s="32">
        <v>4</v>
      </c>
      <c r="C19" s="23">
        <f t="shared" si="0"/>
        <v>2.3668639053254439</v>
      </c>
      <c r="D19" s="32">
        <v>10</v>
      </c>
      <c r="E19" s="23">
        <f t="shared" si="1"/>
        <v>6.2893081761006284</v>
      </c>
      <c r="F19" s="32">
        <v>6</v>
      </c>
      <c r="G19" s="23">
        <f t="shared" si="2"/>
        <v>4.166666666666667</v>
      </c>
      <c r="H19" s="32">
        <v>6</v>
      </c>
      <c r="I19" s="23">
        <f t="shared" si="3"/>
        <v>4.3165467625899288</v>
      </c>
      <c r="J19" s="22">
        <f t="shared" si="4"/>
        <v>10</v>
      </c>
      <c r="K19" s="249">
        <f t="shared" si="5"/>
        <v>3.1948881789137382</v>
      </c>
      <c r="L19" s="22">
        <f t="shared" si="6"/>
        <v>16</v>
      </c>
      <c r="M19" s="249">
        <f t="shared" si="7"/>
        <v>5.3691275167785237</v>
      </c>
      <c r="N19" s="142" t="s">
        <v>47</v>
      </c>
    </row>
    <row r="20" spans="1:14" ht="17.25" customHeight="1" thickBot="1">
      <c r="A20" s="153" t="s">
        <v>48</v>
      </c>
      <c r="B20" s="315">
        <v>2</v>
      </c>
      <c r="C20" s="162">
        <f t="shared" si="0"/>
        <v>1.1834319526627219</v>
      </c>
      <c r="D20" s="315">
        <v>3</v>
      </c>
      <c r="E20" s="162">
        <f t="shared" si="1"/>
        <v>1.8867924528301885</v>
      </c>
      <c r="F20" s="315">
        <v>4</v>
      </c>
      <c r="G20" s="162">
        <f t="shared" si="2"/>
        <v>2.7777777777777777</v>
      </c>
      <c r="H20" s="315">
        <v>4</v>
      </c>
      <c r="I20" s="162">
        <f t="shared" si="3"/>
        <v>2.877697841726619</v>
      </c>
      <c r="J20" s="251">
        <f t="shared" si="4"/>
        <v>6</v>
      </c>
      <c r="K20" s="250">
        <f t="shared" si="5"/>
        <v>1.9169329073482428</v>
      </c>
      <c r="L20" s="251">
        <f t="shared" si="6"/>
        <v>7</v>
      </c>
      <c r="M20" s="250">
        <f t="shared" si="7"/>
        <v>2.348993288590604</v>
      </c>
      <c r="N20" s="143" t="s">
        <v>49</v>
      </c>
    </row>
    <row r="21" spans="1:14" ht="17.25" customHeight="1">
      <c r="A21" s="364" t="s">
        <v>50</v>
      </c>
      <c r="B21" s="330">
        <v>7</v>
      </c>
      <c r="C21" s="331">
        <f t="shared" si="0"/>
        <v>4.1420118343195265</v>
      </c>
      <c r="D21" s="330">
        <v>8</v>
      </c>
      <c r="E21" s="331">
        <f t="shared" si="1"/>
        <v>5.0314465408805029</v>
      </c>
      <c r="F21" s="330">
        <v>5</v>
      </c>
      <c r="G21" s="331">
        <f t="shared" si="2"/>
        <v>3.4722222222222223</v>
      </c>
      <c r="H21" s="330">
        <v>2</v>
      </c>
      <c r="I21" s="331">
        <f t="shared" si="3"/>
        <v>1.4388489208633095</v>
      </c>
      <c r="J21" s="365">
        <f t="shared" si="4"/>
        <v>12</v>
      </c>
      <c r="K21" s="332">
        <f t="shared" si="5"/>
        <v>3.8338658146964857</v>
      </c>
      <c r="L21" s="365">
        <f t="shared" si="6"/>
        <v>10</v>
      </c>
      <c r="M21" s="332">
        <f t="shared" si="7"/>
        <v>3.3557046979865772</v>
      </c>
      <c r="N21" s="366" t="s">
        <v>50</v>
      </c>
    </row>
    <row r="22" spans="1:14" ht="17.25" customHeight="1">
      <c r="A22" s="333" t="s">
        <v>13</v>
      </c>
      <c r="B22" s="367">
        <f>SUM(B11:B21)</f>
        <v>169</v>
      </c>
      <c r="C22" s="368">
        <f>SUM(C11:C21)</f>
        <v>100</v>
      </c>
      <c r="D22" s="367">
        <f t="shared" ref="D22" si="8">SUM(D11:D21)</f>
        <v>159</v>
      </c>
      <c r="E22" s="368">
        <f t="shared" ref="E22:M22" si="9">SUM(E11:E21)</f>
        <v>100</v>
      </c>
      <c r="F22" s="367">
        <f t="shared" si="9"/>
        <v>144</v>
      </c>
      <c r="G22" s="368">
        <f t="shared" si="9"/>
        <v>100.00000000000001</v>
      </c>
      <c r="H22" s="367">
        <f t="shared" si="9"/>
        <v>139</v>
      </c>
      <c r="I22" s="368">
        <f t="shared" si="9"/>
        <v>99.999999999999986</v>
      </c>
      <c r="J22" s="370">
        <f t="shared" si="9"/>
        <v>313</v>
      </c>
      <c r="K22" s="368">
        <f t="shared" si="9"/>
        <v>100</v>
      </c>
      <c r="L22" s="367">
        <f t="shared" si="9"/>
        <v>298</v>
      </c>
      <c r="M22" s="368">
        <f t="shared" si="9"/>
        <v>99.999999999999986</v>
      </c>
      <c r="N22" s="369" t="s">
        <v>14</v>
      </c>
    </row>
  </sheetData>
  <mergeCells count="15">
    <mergeCell ref="A3:N3"/>
    <mergeCell ref="A4:N4"/>
    <mergeCell ref="A5:N5"/>
    <mergeCell ref="A6:N6"/>
    <mergeCell ref="A8:A10"/>
    <mergeCell ref="B8:E8"/>
    <mergeCell ref="F8:I8"/>
    <mergeCell ref="J8:M8"/>
    <mergeCell ref="N8:N10"/>
    <mergeCell ref="D9:E9"/>
    <mergeCell ref="B9:C9"/>
    <mergeCell ref="H9:I9"/>
    <mergeCell ref="F9:G9"/>
    <mergeCell ref="L9:M9"/>
    <mergeCell ref="J9:K9"/>
  </mergeCells>
  <printOptions horizontalCentered="1"/>
  <pageMargins left="0" right="0" top="0.47244094488188981" bottom="0" header="0" footer="0"/>
  <pageSetup paperSize="11" scale="80" fitToWidth="0" fitToHeight="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R60"/>
  <sheetViews>
    <sheetView rightToLeft="1" view="pageBreakPreview" zoomScaleNormal="100" zoomScaleSheetLayoutView="100" workbookViewId="0">
      <selection activeCell="P29" sqref="P29"/>
    </sheetView>
  </sheetViews>
  <sheetFormatPr defaultColWidth="9.140625" defaultRowHeight="12.75"/>
  <cols>
    <col min="1" max="1" width="14.28515625" style="1" customWidth="1"/>
    <col min="2" max="3" width="7" style="1" customWidth="1"/>
    <col min="4" max="4" width="6.140625" style="1" customWidth="1"/>
    <col min="5" max="5" width="7" style="1" customWidth="1"/>
    <col min="6" max="6" width="6.140625" style="1" customWidth="1"/>
    <col min="7" max="9" width="7" style="1" customWidth="1"/>
    <col min="10" max="11" width="7.42578125" style="1" customWidth="1"/>
    <col min="12" max="12" width="6" style="1" customWidth="1"/>
    <col min="13" max="13" width="7.42578125" style="1" customWidth="1"/>
    <col min="14" max="14" width="18.28515625" style="1" customWidth="1"/>
    <col min="15" max="16384" width="9.140625" style="1"/>
  </cols>
  <sheetData>
    <row r="1" spans="1:16" s="3" customFormat="1" ht="30.75">
      <c r="A1" s="101" t="s">
        <v>125</v>
      </c>
      <c r="B1" s="343"/>
      <c r="C1" s="343"/>
      <c r="D1" s="343"/>
      <c r="E1" s="343"/>
      <c r="F1" s="343"/>
      <c r="G1" s="342"/>
      <c r="H1" s="342"/>
      <c r="I1" s="342"/>
      <c r="J1" s="342"/>
      <c r="K1" s="342"/>
      <c r="L1" s="342"/>
      <c r="M1" s="115"/>
      <c r="N1" s="103" t="s">
        <v>150</v>
      </c>
    </row>
    <row r="2" spans="1:16" s="3" customFormat="1">
      <c r="A2" s="340"/>
      <c r="B2" s="341"/>
      <c r="C2" s="341"/>
      <c r="D2" s="341"/>
      <c r="E2" s="341"/>
      <c r="F2" s="341"/>
      <c r="G2" s="340"/>
      <c r="H2" s="341"/>
      <c r="I2" s="341"/>
      <c r="J2" s="341"/>
      <c r="K2" s="341"/>
      <c r="L2" s="341"/>
      <c r="M2" s="341"/>
    </row>
    <row r="3" spans="1:16" ht="21.75">
      <c r="A3" s="561" t="s">
        <v>188</v>
      </c>
      <c r="B3" s="561"/>
      <c r="C3" s="561"/>
      <c r="D3" s="561"/>
      <c r="E3" s="561"/>
      <c r="F3" s="561"/>
      <c r="G3" s="561"/>
      <c r="H3" s="561"/>
      <c r="I3" s="561"/>
      <c r="J3" s="561"/>
      <c r="K3" s="561"/>
      <c r="L3" s="561"/>
      <c r="M3" s="561"/>
      <c r="N3" s="561"/>
    </row>
    <row r="4" spans="1:16" ht="18.75">
      <c r="A4" s="591" t="s">
        <v>432</v>
      </c>
      <c r="B4" s="591"/>
      <c r="C4" s="591"/>
      <c r="D4" s="591"/>
      <c r="E4" s="591"/>
      <c r="F4" s="591"/>
      <c r="G4" s="591"/>
      <c r="H4" s="591"/>
      <c r="I4" s="591"/>
      <c r="J4" s="591"/>
      <c r="K4" s="591"/>
      <c r="L4" s="591"/>
      <c r="M4" s="591"/>
      <c r="N4" s="591"/>
    </row>
    <row r="5" spans="1:16">
      <c r="A5" s="592" t="s">
        <v>189</v>
      </c>
      <c r="B5" s="592"/>
      <c r="C5" s="592"/>
      <c r="D5" s="592"/>
      <c r="E5" s="592"/>
      <c r="F5" s="592"/>
      <c r="G5" s="592"/>
      <c r="H5" s="592"/>
      <c r="I5" s="592"/>
      <c r="J5" s="592"/>
      <c r="K5" s="592"/>
      <c r="L5" s="592"/>
      <c r="M5" s="592"/>
      <c r="N5" s="592"/>
    </row>
    <row r="6" spans="1:16">
      <c r="A6" s="543" t="s">
        <v>433</v>
      </c>
      <c r="B6" s="543"/>
      <c r="C6" s="543"/>
      <c r="D6" s="543"/>
      <c r="E6" s="543"/>
      <c r="F6" s="543"/>
      <c r="G6" s="543"/>
      <c r="H6" s="543"/>
      <c r="I6" s="543"/>
      <c r="J6" s="543"/>
      <c r="K6" s="543"/>
      <c r="L6" s="543"/>
      <c r="M6" s="543"/>
      <c r="N6" s="543"/>
    </row>
    <row r="7" spans="1:16" s="21" customFormat="1" ht="13.5" customHeight="1">
      <c r="A7" s="18" t="s">
        <v>228</v>
      </c>
      <c r="B7" s="19"/>
      <c r="C7" s="19"/>
      <c r="D7" s="19"/>
      <c r="E7" s="19"/>
      <c r="F7" s="19"/>
      <c r="G7" s="19"/>
      <c r="H7" s="19"/>
      <c r="I7" s="19"/>
      <c r="J7" s="19"/>
      <c r="K7" s="19"/>
      <c r="L7" s="19"/>
      <c r="M7" s="19"/>
      <c r="N7" s="20" t="s">
        <v>315</v>
      </c>
    </row>
    <row r="8" spans="1:16" ht="18" customHeight="1">
      <c r="A8" s="593" t="s">
        <v>38</v>
      </c>
      <c r="B8" s="596" t="s">
        <v>368</v>
      </c>
      <c r="C8" s="597"/>
      <c r="D8" s="597"/>
      <c r="E8" s="597"/>
      <c r="F8" s="597"/>
      <c r="G8" s="597"/>
      <c r="H8" s="597"/>
      <c r="I8" s="597"/>
      <c r="J8" s="597"/>
      <c r="K8" s="598"/>
      <c r="L8" s="599" t="s">
        <v>340</v>
      </c>
      <c r="M8" s="600"/>
      <c r="N8" s="603" t="s">
        <v>39</v>
      </c>
    </row>
    <row r="9" spans="1:16" ht="18" customHeight="1">
      <c r="A9" s="594"/>
      <c r="B9" s="606" t="s">
        <v>146</v>
      </c>
      <c r="C9" s="606"/>
      <c r="D9" s="606" t="s">
        <v>147</v>
      </c>
      <c r="E9" s="606"/>
      <c r="F9" s="606" t="s">
        <v>148</v>
      </c>
      <c r="G9" s="606"/>
      <c r="H9" s="606" t="s">
        <v>149</v>
      </c>
      <c r="I9" s="606"/>
      <c r="J9" s="606" t="s">
        <v>13</v>
      </c>
      <c r="K9" s="606"/>
      <c r="L9" s="601"/>
      <c r="M9" s="602"/>
      <c r="N9" s="604"/>
    </row>
    <row r="10" spans="1:16" ht="39.75" customHeight="1">
      <c r="A10" s="594"/>
      <c r="B10" s="607" t="s">
        <v>337</v>
      </c>
      <c r="C10" s="608"/>
      <c r="D10" s="607" t="s">
        <v>338</v>
      </c>
      <c r="E10" s="608"/>
      <c r="F10" s="607" t="s">
        <v>339</v>
      </c>
      <c r="G10" s="608"/>
      <c r="H10" s="607" t="s">
        <v>388</v>
      </c>
      <c r="I10" s="608"/>
      <c r="J10" s="608" t="s">
        <v>14</v>
      </c>
      <c r="K10" s="608"/>
      <c r="L10" s="601"/>
      <c r="M10" s="602"/>
      <c r="N10" s="604"/>
    </row>
    <row r="11" spans="1:16" ht="48.75" customHeight="1">
      <c r="A11" s="595"/>
      <c r="B11" s="52" t="s">
        <v>417</v>
      </c>
      <c r="C11" s="52" t="s">
        <v>418</v>
      </c>
      <c r="D11" s="52" t="s">
        <v>417</v>
      </c>
      <c r="E11" s="52" t="s">
        <v>418</v>
      </c>
      <c r="F11" s="52" t="s">
        <v>417</v>
      </c>
      <c r="G11" s="52" t="s">
        <v>418</v>
      </c>
      <c r="H11" s="52" t="s">
        <v>417</v>
      </c>
      <c r="I11" s="52" t="s">
        <v>418</v>
      </c>
      <c r="J11" s="52" t="s">
        <v>417</v>
      </c>
      <c r="K11" s="52" t="s">
        <v>418</v>
      </c>
      <c r="L11" s="52" t="s">
        <v>417</v>
      </c>
      <c r="M11" s="52" t="s">
        <v>418</v>
      </c>
      <c r="N11" s="605"/>
    </row>
    <row r="12" spans="1:16" ht="26.25" customHeight="1" thickBot="1">
      <c r="A12" s="125" t="s">
        <v>40</v>
      </c>
      <c r="B12" s="24">
        <v>25</v>
      </c>
      <c r="C12" s="24">
        <v>5</v>
      </c>
      <c r="D12" s="24">
        <v>6</v>
      </c>
      <c r="E12" s="24">
        <v>3</v>
      </c>
      <c r="F12" s="24">
        <v>3</v>
      </c>
      <c r="G12" s="24">
        <v>4</v>
      </c>
      <c r="H12" s="24" t="s">
        <v>403</v>
      </c>
      <c r="I12" s="24" t="s">
        <v>403</v>
      </c>
      <c r="J12" s="11">
        <f>Table_Default__XLS_TAB_27_188736[[#This Row],[BAAN_SMALLERQATAR]]+Table_Default__XLS_TAB_27_188736[[#This Row],[RAJEE]]+Table_Default__XLS_TAB_27_188736[[#This Row],[KHULLA]]+Table_Default__XLS_TAB_27_188736[[#This Row],[BAAN_GREATER]]</f>
        <v>34</v>
      </c>
      <c r="K12" s="11">
        <f>Table_Default__XLS_TAB_27_188736[[#This Row],[Column2]]+Table_Default__XLS_TAB_27_188736[[#This Row],[Column3]]+Table_Default__XLS_TAB_27_188736[[#This Row],[Column4]]+Table_Default__XLS_TAB_27_188736[[#This Row],[Column5]]</f>
        <v>12</v>
      </c>
      <c r="L12" s="25">
        <f>Table_Default__XLS_TAB_27_188736[[#This Row],[TOTAL]]/Table_Default__XLS_TAB_27_188736[[#Totals],[TOTAL]]%</f>
        <v>21.383647798742139</v>
      </c>
      <c r="M12" s="25">
        <f>Table_Default__XLS_TAB_27_188736[[#This Row],[Column1]]/Table_Default__XLS_TAB_27_188736[[#Totals],[Column1]]%</f>
        <v>8.6330935251798575</v>
      </c>
      <c r="N12" s="49" t="s">
        <v>41</v>
      </c>
      <c r="P12" s="96" t="s">
        <v>141</v>
      </c>
    </row>
    <row r="13" spans="1:16" ht="15" customHeight="1" thickBot="1">
      <c r="A13" s="126">
        <v>-1</v>
      </c>
      <c r="B13" s="24">
        <v>7</v>
      </c>
      <c r="C13" s="24">
        <v>7</v>
      </c>
      <c r="D13" s="24">
        <v>20</v>
      </c>
      <c r="E13" s="24">
        <v>22</v>
      </c>
      <c r="F13" s="24">
        <v>2</v>
      </c>
      <c r="G13" s="24">
        <v>1</v>
      </c>
      <c r="H13" s="24" t="s">
        <v>403</v>
      </c>
      <c r="I13" s="24">
        <v>1</v>
      </c>
      <c r="J13" s="11">
        <f>Table_Default__XLS_TAB_27_188736[[#This Row],[BAAN_SMALLERQATAR]]+Table_Default__XLS_TAB_27_188736[[#This Row],[RAJEE]]+Table_Default__XLS_TAB_27_188736[[#This Row],[KHULLA]]+Table_Default__XLS_TAB_27_188736[[#This Row],[BAAN_GREATER]]</f>
        <v>29</v>
      </c>
      <c r="K13" s="11">
        <f>Table_Default__XLS_TAB_27_188736[[#This Row],[Column2]]+Table_Default__XLS_TAB_27_188736[[#This Row],[Column3]]+Table_Default__XLS_TAB_27_188736[[#This Row],[Column4]]+Table_Default__XLS_TAB_27_188736[[#This Row],[Column5]]</f>
        <v>31</v>
      </c>
      <c r="L13" s="25">
        <f>Table_Default__XLS_TAB_27_188736[[#This Row],[TOTAL]]/Table_Default__XLS_TAB_27_188736[[#Totals],[TOTAL]]%</f>
        <v>18.238993710691823</v>
      </c>
      <c r="M13" s="26">
        <f>Table_Default__XLS_TAB_27_188736[[#This Row],[Column1]]/Table_Default__XLS_TAB_27_188736[[#Totals],[Column1]]%</f>
        <v>22.302158273381295</v>
      </c>
      <c r="N13" s="50">
        <v>-1</v>
      </c>
      <c r="P13" s="50">
        <f>A13</f>
        <v>-1</v>
      </c>
    </row>
    <row r="14" spans="1:16" ht="15" customHeight="1" thickBot="1">
      <c r="A14" s="127">
        <v>1</v>
      </c>
      <c r="B14" s="24">
        <v>1</v>
      </c>
      <c r="C14" s="24">
        <v>2</v>
      </c>
      <c r="D14" s="24">
        <v>22</v>
      </c>
      <c r="E14" s="24">
        <v>8</v>
      </c>
      <c r="F14" s="24" t="s">
        <v>403</v>
      </c>
      <c r="G14" s="24" t="s">
        <v>403</v>
      </c>
      <c r="H14" s="24" t="s">
        <v>403</v>
      </c>
      <c r="I14" s="24" t="s">
        <v>403</v>
      </c>
      <c r="J14" s="11">
        <f>Table_Default__XLS_TAB_27_188736[[#This Row],[BAAN_SMALLERQATAR]]+Table_Default__XLS_TAB_27_188736[[#This Row],[RAJEE]]+Table_Default__XLS_TAB_27_188736[[#This Row],[KHULLA]]+Table_Default__XLS_TAB_27_188736[[#This Row],[BAAN_GREATER]]</f>
        <v>23</v>
      </c>
      <c r="K14" s="11">
        <f>Table_Default__XLS_TAB_27_188736[[#This Row],[Column2]]+Table_Default__XLS_TAB_27_188736[[#This Row],[Column3]]+Table_Default__XLS_TAB_27_188736[[#This Row],[Column4]]+Table_Default__XLS_TAB_27_188736[[#This Row],[Column5]]</f>
        <v>10</v>
      </c>
      <c r="L14" s="25">
        <f>Table_Default__XLS_TAB_27_188736[[#This Row],[TOTAL]]/Table_Default__XLS_TAB_27_188736[[#Totals],[TOTAL]]%</f>
        <v>14.465408805031446</v>
      </c>
      <c r="M14" s="25">
        <f>Table_Default__XLS_TAB_27_188736[[#This Row],[Column1]]/Table_Default__XLS_TAB_27_188736[[#Totals],[Column1]]%</f>
        <v>7.1942446043165473</v>
      </c>
      <c r="N14" s="51">
        <v>1</v>
      </c>
      <c r="P14" s="50">
        <f t="shared" ref="P14:P22" si="0">A14</f>
        <v>1</v>
      </c>
    </row>
    <row r="15" spans="1:16" ht="15" customHeight="1" thickBot="1">
      <c r="A15" s="126">
        <v>2</v>
      </c>
      <c r="B15" s="24">
        <v>2</v>
      </c>
      <c r="C15" s="24">
        <v>2</v>
      </c>
      <c r="D15" s="24">
        <v>10</v>
      </c>
      <c r="E15" s="24">
        <v>12</v>
      </c>
      <c r="F15" s="24">
        <v>1</v>
      </c>
      <c r="G15" s="24">
        <v>1</v>
      </c>
      <c r="H15" s="24" t="s">
        <v>403</v>
      </c>
      <c r="I15" s="24">
        <v>1</v>
      </c>
      <c r="J15" s="11">
        <f>Table_Default__XLS_TAB_27_188736[[#This Row],[BAAN_SMALLERQATAR]]+Table_Default__XLS_TAB_27_188736[[#This Row],[RAJEE]]+Table_Default__XLS_TAB_27_188736[[#This Row],[KHULLA]]+Table_Default__XLS_TAB_27_188736[[#This Row],[BAAN_GREATER]]</f>
        <v>13</v>
      </c>
      <c r="K15" s="11">
        <f>Table_Default__XLS_TAB_27_188736[[#This Row],[Column2]]+Table_Default__XLS_TAB_27_188736[[#This Row],[Column3]]+Table_Default__XLS_TAB_27_188736[[#This Row],[Column4]]+Table_Default__XLS_TAB_27_188736[[#This Row],[Column5]]</f>
        <v>16</v>
      </c>
      <c r="L15" s="25">
        <f>Table_Default__XLS_TAB_27_188736[[#This Row],[TOTAL]]/Table_Default__XLS_TAB_27_188736[[#Totals],[TOTAL]]%</f>
        <v>8.1761006289308167</v>
      </c>
      <c r="M15" s="25">
        <f>Table_Default__XLS_TAB_27_188736[[#This Row],[Column1]]/Table_Default__XLS_TAB_27_188736[[#Totals],[Column1]]%</f>
        <v>11.510791366906476</v>
      </c>
      <c r="N15" s="50">
        <v>2</v>
      </c>
      <c r="P15" s="50">
        <f t="shared" si="0"/>
        <v>2</v>
      </c>
    </row>
    <row r="16" spans="1:16" ht="15" customHeight="1" thickBot="1">
      <c r="A16" s="127">
        <v>3</v>
      </c>
      <c r="B16" s="24">
        <v>2</v>
      </c>
      <c r="C16" s="24" t="s">
        <v>403</v>
      </c>
      <c r="D16" s="24">
        <v>5</v>
      </c>
      <c r="E16" s="24">
        <v>9</v>
      </c>
      <c r="F16" s="24">
        <v>1</v>
      </c>
      <c r="G16" s="24">
        <v>1</v>
      </c>
      <c r="H16" s="24" t="s">
        <v>403</v>
      </c>
      <c r="I16" s="24">
        <v>1</v>
      </c>
      <c r="J16" s="11">
        <f>Table_Default__XLS_TAB_27_188736[[#This Row],[BAAN_SMALLERQATAR]]+Table_Default__XLS_TAB_27_188736[[#This Row],[RAJEE]]+Table_Default__XLS_TAB_27_188736[[#This Row],[KHULLA]]+Table_Default__XLS_TAB_27_188736[[#This Row],[BAAN_GREATER]]</f>
        <v>8</v>
      </c>
      <c r="K16" s="11">
        <f>Table_Default__XLS_TAB_27_188736[[#This Row],[Column2]]+Table_Default__XLS_TAB_27_188736[[#This Row],[Column3]]+Table_Default__XLS_TAB_27_188736[[#This Row],[Column4]]+Table_Default__XLS_TAB_27_188736[[#This Row],[Column5]]</f>
        <v>11</v>
      </c>
      <c r="L16" s="25">
        <f>Table_Default__XLS_TAB_27_188736[[#This Row],[TOTAL]]/Table_Default__XLS_TAB_27_188736[[#Totals],[TOTAL]]%</f>
        <v>5.0314465408805029</v>
      </c>
      <c r="M16" s="25">
        <f>Table_Default__XLS_TAB_27_188736[[#This Row],[Column1]]/Table_Default__XLS_TAB_27_188736[[#Totals],[Column1]]%</f>
        <v>7.913669064748202</v>
      </c>
      <c r="N16" s="51">
        <v>3</v>
      </c>
      <c r="P16" s="50">
        <f t="shared" si="0"/>
        <v>3</v>
      </c>
    </row>
    <row r="17" spans="1:18" ht="15" customHeight="1" thickBot="1">
      <c r="A17" s="126">
        <v>4</v>
      </c>
      <c r="B17" s="24">
        <v>1</v>
      </c>
      <c r="C17" s="24">
        <v>1</v>
      </c>
      <c r="D17" s="24">
        <v>6</v>
      </c>
      <c r="E17" s="24">
        <v>6</v>
      </c>
      <c r="F17" s="24" t="s">
        <v>403</v>
      </c>
      <c r="G17" s="24">
        <v>1</v>
      </c>
      <c r="H17" s="24" t="s">
        <v>403</v>
      </c>
      <c r="I17" s="24" t="s">
        <v>403</v>
      </c>
      <c r="J17" s="11">
        <f>Table_Default__XLS_TAB_27_188736[[#This Row],[BAAN_SMALLERQATAR]]+Table_Default__XLS_TAB_27_188736[[#This Row],[RAJEE]]+Table_Default__XLS_TAB_27_188736[[#This Row],[KHULLA]]+Table_Default__XLS_TAB_27_188736[[#This Row],[BAAN_GREATER]]</f>
        <v>7</v>
      </c>
      <c r="K17" s="11">
        <f>Table_Default__XLS_TAB_27_188736[[#This Row],[Column2]]+Table_Default__XLS_TAB_27_188736[[#This Row],[Column3]]+Table_Default__XLS_TAB_27_188736[[#This Row],[Column4]]+Table_Default__XLS_TAB_27_188736[[#This Row],[Column5]]</f>
        <v>8</v>
      </c>
      <c r="L17" s="25">
        <f>Table_Default__XLS_TAB_27_188736[[#This Row],[TOTAL]]/Table_Default__XLS_TAB_27_188736[[#Totals],[TOTAL]]%</f>
        <v>4.4025157232704402</v>
      </c>
      <c r="M17" s="25">
        <f>Table_Default__XLS_TAB_27_188736[[#This Row],[Column1]]/Table_Default__XLS_TAB_27_188736[[#Totals],[Column1]]%</f>
        <v>5.755395683453238</v>
      </c>
      <c r="N17" s="50">
        <v>4</v>
      </c>
      <c r="P17" s="50">
        <f t="shared" si="0"/>
        <v>4</v>
      </c>
    </row>
    <row r="18" spans="1:18" ht="15" customHeight="1" thickBot="1">
      <c r="A18" s="127" t="s">
        <v>42</v>
      </c>
      <c r="B18" s="24">
        <v>1</v>
      </c>
      <c r="C18" s="24">
        <v>4</v>
      </c>
      <c r="D18" s="24">
        <v>14</v>
      </c>
      <c r="E18" s="24">
        <v>17</v>
      </c>
      <c r="F18" s="24" t="s">
        <v>403</v>
      </c>
      <c r="G18" s="24">
        <v>2</v>
      </c>
      <c r="H18" s="24" t="s">
        <v>403</v>
      </c>
      <c r="I18" s="24">
        <v>1</v>
      </c>
      <c r="J18" s="11">
        <f>Table_Default__XLS_TAB_27_188736[[#This Row],[BAAN_SMALLERQATAR]]+Table_Default__XLS_TAB_27_188736[[#This Row],[RAJEE]]+Table_Default__XLS_TAB_27_188736[[#This Row],[KHULLA]]+Table_Default__XLS_TAB_27_188736[[#This Row],[BAAN_GREATER]]</f>
        <v>15</v>
      </c>
      <c r="K18" s="11">
        <f>Table_Default__XLS_TAB_27_188736[[#This Row],[Column2]]+Table_Default__XLS_TAB_27_188736[[#This Row],[Column3]]+Table_Default__XLS_TAB_27_188736[[#This Row],[Column4]]+Table_Default__XLS_TAB_27_188736[[#This Row],[Column5]]</f>
        <v>24</v>
      </c>
      <c r="L18" s="25">
        <f>Table_Default__XLS_TAB_27_188736[[#This Row],[TOTAL]]/Table_Default__XLS_TAB_27_188736[[#Totals],[TOTAL]]%</f>
        <v>9.4339622641509422</v>
      </c>
      <c r="M18" s="25">
        <f>Table_Default__XLS_TAB_27_188736[[#This Row],[Column1]]/Table_Default__XLS_TAB_27_188736[[#Totals],[Column1]]%</f>
        <v>17.266187050359715</v>
      </c>
      <c r="N18" s="51" t="s">
        <v>43</v>
      </c>
      <c r="P18" s="50" t="str">
        <f t="shared" si="0"/>
        <v xml:space="preserve"> 5 - 9</v>
      </c>
    </row>
    <row r="19" spans="1:18" ht="15" customHeight="1" thickBot="1">
      <c r="A19" s="126" t="s">
        <v>44</v>
      </c>
      <c r="B19" s="24">
        <v>2</v>
      </c>
      <c r="C19" s="24">
        <v>3</v>
      </c>
      <c r="D19" s="24">
        <v>6</v>
      </c>
      <c r="E19" s="24">
        <v>8</v>
      </c>
      <c r="F19" s="24">
        <v>1</v>
      </c>
      <c r="G19" s="24">
        <v>3</v>
      </c>
      <c r="H19" s="24" t="s">
        <v>403</v>
      </c>
      <c r="I19" s="24">
        <v>1</v>
      </c>
      <c r="J19" s="11">
        <f>Table_Default__XLS_TAB_27_188736[[#This Row],[BAAN_SMALLERQATAR]]+Table_Default__XLS_TAB_27_188736[[#This Row],[RAJEE]]+Table_Default__XLS_TAB_27_188736[[#This Row],[KHULLA]]+Table_Default__XLS_TAB_27_188736[[#This Row],[BAAN_GREATER]]</f>
        <v>9</v>
      </c>
      <c r="K19" s="11">
        <f>Table_Default__XLS_TAB_27_188736[[#This Row],[Column2]]+Table_Default__XLS_TAB_27_188736[[#This Row],[Column3]]+Table_Default__XLS_TAB_27_188736[[#This Row],[Column4]]+Table_Default__XLS_TAB_27_188736[[#This Row],[Column5]]</f>
        <v>15</v>
      </c>
      <c r="L19" s="25">
        <f>Table_Default__XLS_TAB_27_188736[[#This Row],[TOTAL]]/Table_Default__XLS_TAB_27_188736[[#Totals],[TOTAL]]%</f>
        <v>5.6603773584905657</v>
      </c>
      <c r="M19" s="25">
        <f>Table_Default__XLS_TAB_27_188736[[#This Row],[Column1]]/Table_Default__XLS_TAB_27_188736[[#Totals],[Column1]]%</f>
        <v>10.791366906474821</v>
      </c>
      <c r="N19" s="50" t="s">
        <v>45</v>
      </c>
      <c r="P19" s="50" t="str">
        <f t="shared" si="0"/>
        <v xml:space="preserve"> 10 - 14</v>
      </c>
    </row>
    <row r="20" spans="1:18" ht="15" customHeight="1" thickBot="1">
      <c r="A20" s="127" t="s">
        <v>46</v>
      </c>
      <c r="B20" s="24">
        <v>3</v>
      </c>
      <c r="C20" s="24" t="s">
        <v>403</v>
      </c>
      <c r="D20" s="24">
        <v>6</v>
      </c>
      <c r="E20" s="24">
        <v>6</v>
      </c>
      <c r="F20" s="24" t="s">
        <v>403</v>
      </c>
      <c r="G20" s="24" t="s">
        <v>403</v>
      </c>
      <c r="H20" s="24">
        <v>1</v>
      </c>
      <c r="I20" s="24" t="s">
        <v>403</v>
      </c>
      <c r="J20" s="11">
        <f>Table_Default__XLS_TAB_27_188736[[#This Row],[BAAN_SMALLERQATAR]]+Table_Default__XLS_TAB_27_188736[[#This Row],[RAJEE]]+Table_Default__XLS_TAB_27_188736[[#This Row],[KHULLA]]+Table_Default__XLS_TAB_27_188736[[#This Row],[BAAN_GREATER]]</f>
        <v>10</v>
      </c>
      <c r="K20" s="11">
        <f>Table_Default__XLS_TAB_27_188736[[#This Row],[Column2]]+Table_Default__XLS_TAB_27_188736[[#This Row],[Column3]]+Table_Default__XLS_TAB_27_188736[[#This Row],[Column4]]+Table_Default__XLS_TAB_27_188736[[#This Row],[Column5]]</f>
        <v>6</v>
      </c>
      <c r="L20" s="25">
        <f>Table_Default__XLS_TAB_27_188736[[#This Row],[TOTAL]]/Table_Default__XLS_TAB_27_188736[[#Totals],[TOTAL]]%</f>
        <v>6.2893081761006284</v>
      </c>
      <c r="M20" s="25">
        <f>Table_Default__XLS_TAB_27_188736[[#This Row],[Column1]]/Table_Default__XLS_TAB_27_188736[[#Totals],[Column1]]%</f>
        <v>4.3165467625899288</v>
      </c>
      <c r="N20" s="51" t="s">
        <v>47</v>
      </c>
      <c r="P20" s="50" t="str">
        <f t="shared" si="0"/>
        <v xml:space="preserve"> 15 - 19</v>
      </c>
    </row>
    <row r="21" spans="1:18" ht="15" customHeight="1" thickBot="1">
      <c r="A21" s="126" t="s">
        <v>48</v>
      </c>
      <c r="B21" s="24" t="s">
        <v>403</v>
      </c>
      <c r="C21" s="24" t="s">
        <v>403</v>
      </c>
      <c r="D21" s="24">
        <v>3</v>
      </c>
      <c r="E21" s="24">
        <v>3</v>
      </c>
      <c r="F21" s="24" t="s">
        <v>403</v>
      </c>
      <c r="G21" s="24">
        <v>1</v>
      </c>
      <c r="H21" s="24" t="s">
        <v>403</v>
      </c>
      <c r="I21" s="24" t="s">
        <v>403</v>
      </c>
      <c r="J21" s="11">
        <f>Table_Default__XLS_TAB_27_188736[[#This Row],[BAAN_SMALLERQATAR]]+Table_Default__XLS_TAB_27_188736[[#This Row],[RAJEE]]+Table_Default__XLS_TAB_27_188736[[#This Row],[KHULLA]]+Table_Default__XLS_TAB_27_188736[[#This Row],[BAAN_GREATER]]</f>
        <v>3</v>
      </c>
      <c r="K21" s="11">
        <f>Table_Default__XLS_TAB_27_188736[[#This Row],[Column2]]+Table_Default__XLS_TAB_27_188736[[#This Row],[Column3]]+Table_Default__XLS_TAB_27_188736[[#This Row],[Column4]]+Table_Default__XLS_TAB_27_188736[[#This Row],[Column5]]</f>
        <v>4</v>
      </c>
      <c r="L21" s="25">
        <f>Table_Default__XLS_TAB_27_188736[[#This Row],[TOTAL]]/Table_Default__XLS_TAB_27_188736[[#Totals],[TOTAL]]%</f>
        <v>1.8867924528301885</v>
      </c>
      <c r="M21" s="25">
        <f>Table_Default__XLS_TAB_27_188736[[#This Row],[Column1]]/Table_Default__XLS_TAB_27_188736[[#Totals],[Column1]]%</f>
        <v>2.877697841726619</v>
      </c>
      <c r="N21" s="50" t="s">
        <v>49</v>
      </c>
      <c r="P21" s="50" t="str">
        <f t="shared" si="0"/>
        <v xml:space="preserve"> 20 - 24</v>
      </c>
    </row>
    <row r="22" spans="1:18" ht="15" customHeight="1" thickBot="1">
      <c r="A22" s="319" t="s">
        <v>50</v>
      </c>
      <c r="B22" s="320">
        <v>1</v>
      </c>
      <c r="C22" s="320">
        <v>1</v>
      </c>
      <c r="D22" s="320">
        <v>5</v>
      </c>
      <c r="E22" s="320">
        <v>1</v>
      </c>
      <c r="F22" s="320" t="s">
        <v>403</v>
      </c>
      <c r="G22" s="320" t="s">
        <v>403</v>
      </c>
      <c r="H22" s="320">
        <v>2</v>
      </c>
      <c r="I22" s="320" t="s">
        <v>403</v>
      </c>
      <c r="J22" s="321">
        <f>Table_Default__XLS_TAB_27_188736[[#This Row],[BAAN_SMALLERQATAR]]+Table_Default__XLS_TAB_27_188736[[#This Row],[RAJEE]]+Table_Default__XLS_TAB_27_188736[[#This Row],[KHULLA]]+Table_Default__XLS_TAB_27_188736[[#This Row],[BAAN_GREATER]]</f>
        <v>8</v>
      </c>
      <c r="K22" s="321">
        <f>Table_Default__XLS_TAB_27_188736[[#This Row],[Column2]]+Table_Default__XLS_TAB_27_188736[[#This Row],[Column3]]+Table_Default__XLS_TAB_27_188736[[#This Row],[Column4]]+Table_Default__XLS_TAB_27_188736[[#This Row],[Column5]]</f>
        <v>2</v>
      </c>
      <c r="L22" s="322">
        <f>Table_Default__XLS_TAB_27_188736[[#This Row],[TOTAL]]/Table_Default__XLS_TAB_27_188736[[#Totals],[TOTAL]]%</f>
        <v>5.0314465408805029</v>
      </c>
      <c r="M22" s="322">
        <f>Table_Default__XLS_TAB_27_188736[[#This Row],[Column1]]/Table_Default__XLS_TAB_27_188736[[#Totals],[Column1]]%</f>
        <v>1.4388489208633095</v>
      </c>
      <c r="N22" s="323" t="s">
        <v>50</v>
      </c>
      <c r="P22" s="50" t="str">
        <f t="shared" si="0"/>
        <v>25 +</v>
      </c>
    </row>
    <row r="23" spans="1:18" ht="18.75" customHeight="1">
      <c r="A23" s="324" t="s">
        <v>13</v>
      </c>
      <c r="B23" s="467">
        <f>SUBTOTAL(109,Table_Default__XLS_TAB_27_188736[BAAN_SMALLERQATAR])</f>
        <v>45</v>
      </c>
      <c r="C23" s="467">
        <f>SUBTOTAL(109,Table_Default__XLS_TAB_27_188736[Column2])</f>
        <v>25</v>
      </c>
      <c r="D23" s="467">
        <f>SUBTOTAL(109,Table_Default__XLS_TAB_27_188736[RAJEE])</f>
        <v>103</v>
      </c>
      <c r="E23" s="467">
        <f>SUBTOTAL(109,Table_Default__XLS_TAB_27_188736[Column3])</f>
        <v>95</v>
      </c>
      <c r="F23" s="467">
        <f>SUBTOTAL(109,Table_Default__XLS_TAB_27_188736[KHULLA])</f>
        <v>8</v>
      </c>
      <c r="G23" s="467">
        <f>SUBTOTAL(109,Table_Default__XLS_TAB_27_188736[Column4])</f>
        <v>14</v>
      </c>
      <c r="H23" s="467">
        <f>SUBTOTAL(109,Table_Default__XLS_TAB_27_188736[BAAN_GREATER])</f>
        <v>3</v>
      </c>
      <c r="I23" s="467">
        <f>SUBTOTAL(109,Table_Default__XLS_TAB_27_188736[Column5])</f>
        <v>5</v>
      </c>
      <c r="J23" s="467">
        <f>SUBTOTAL(109,Table_Default__XLS_TAB_27_188736[TOTAL])</f>
        <v>159</v>
      </c>
      <c r="K23" s="467">
        <f>SUBTOTAL(109,Table_Default__XLS_TAB_27_188736[Column1])</f>
        <v>139</v>
      </c>
      <c r="L23" s="467">
        <f>SUBTOTAL(109,Table_Default__XLS_TAB_27_188736[Column6])</f>
        <v>100</v>
      </c>
      <c r="M23" s="467">
        <f>SUBTOTAL(109,Table_Default__XLS_TAB_27_188736[Column7])</f>
        <v>99.999999999999986</v>
      </c>
      <c r="N23" s="325" t="s">
        <v>14</v>
      </c>
    </row>
    <row r="24" spans="1:18" ht="25.5" customHeight="1">
      <c r="A24" s="326" t="s">
        <v>51</v>
      </c>
      <c r="B24" s="420">
        <f>Table_Default__XLS_TAB_27_188736[[#Totals],[BAAN_SMALLERQATAR]]/Table_Default__XLS_TAB_27_188736[[#Totals],[TOTAL]]%</f>
        <v>28.30188679245283</v>
      </c>
      <c r="C24" s="420">
        <f>Table_Default__XLS_TAB_27_188736[[#Totals],[Column2]]/Table_Default__XLS_TAB_27_188736[[#Totals],[Column1]]%</f>
        <v>17.985611510791369</v>
      </c>
      <c r="D24" s="420">
        <f>Table_Default__XLS_TAB_27_188736[[#Totals],[RAJEE]]/Table_Default__XLS_TAB_27_188736[[#Totals],[TOTAL]]%</f>
        <v>64.779874213836479</v>
      </c>
      <c r="E24" s="420">
        <f>Table_Default__XLS_TAB_27_188736[[#Totals],[Column3]]/Table_Default__XLS_TAB_27_188736[[#Totals],[Column1]]%</f>
        <v>68.345323741007192</v>
      </c>
      <c r="F24" s="420">
        <f>Table_Default__XLS_TAB_27_188736[[#Totals],[KHULLA]]/Table_Default__XLS_TAB_27_188736[[#Totals],[TOTAL]]%</f>
        <v>5.0314465408805029</v>
      </c>
      <c r="G24" s="420">
        <f>Table_Default__XLS_TAB_27_188736[[#Totals],[Column4]]/Table_Default__XLS_TAB_27_188736[[#Totals],[Column1]]%</f>
        <v>10.071942446043167</v>
      </c>
      <c r="H24" s="420">
        <f>Table_Default__XLS_TAB_27_188736[[#Totals],[BAAN_GREATER]]/Table_Default__XLS_TAB_27_188736[[#Totals],[TOTAL]]%</f>
        <v>1.8867924528301885</v>
      </c>
      <c r="I24" s="420">
        <f>Table_Default__XLS_TAB_27_188736[[#Totals],[Column5]]/Table_Default__XLS_TAB_27_188736[[#Totals],[Column1]]%</f>
        <v>3.5971223021582737</v>
      </c>
      <c r="J24" s="420">
        <f>B24+D24+F24+H24</f>
        <v>100.00000000000001</v>
      </c>
      <c r="K24" s="420">
        <f>C24+E24+G24+I24</f>
        <v>100</v>
      </c>
      <c r="L24" s="420"/>
      <c r="M24" s="421"/>
      <c r="N24" s="329" t="s">
        <v>52</v>
      </c>
      <c r="R24" s="449"/>
    </row>
    <row r="25" spans="1:18">
      <c r="A25" s="33"/>
      <c r="B25" s="33"/>
      <c r="C25" s="33"/>
      <c r="D25" s="33"/>
      <c r="E25" s="33"/>
      <c r="F25" s="33"/>
      <c r="G25" s="33"/>
      <c r="H25" s="33"/>
      <c r="I25" s="33"/>
      <c r="J25" s="33"/>
      <c r="K25" s="33"/>
      <c r="L25" s="33"/>
      <c r="M25" s="33"/>
      <c r="N25" s="33"/>
      <c r="R25" s="449"/>
    </row>
    <row r="26" spans="1:18" ht="21.75">
      <c r="A26" s="561" t="s">
        <v>193</v>
      </c>
      <c r="B26" s="561"/>
      <c r="C26" s="561"/>
      <c r="D26" s="561"/>
      <c r="E26" s="561"/>
      <c r="F26" s="561"/>
      <c r="G26" s="561"/>
      <c r="H26" s="561"/>
      <c r="I26" s="561"/>
      <c r="J26" s="561"/>
      <c r="K26" s="561"/>
      <c r="L26" s="561"/>
      <c r="M26" s="561"/>
      <c r="N26" s="561"/>
      <c r="R26" s="449"/>
    </row>
    <row r="27" spans="1:18" ht="18.75">
      <c r="A27" s="591" t="s">
        <v>432</v>
      </c>
      <c r="B27" s="591"/>
      <c r="C27" s="591"/>
      <c r="D27" s="591"/>
      <c r="E27" s="591"/>
      <c r="F27" s="591"/>
      <c r="G27" s="591"/>
      <c r="H27" s="591"/>
      <c r="I27" s="591"/>
      <c r="J27" s="591"/>
      <c r="K27" s="591"/>
      <c r="L27" s="591"/>
      <c r="M27" s="591"/>
      <c r="N27" s="591"/>
      <c r="R27" s="449"/>
    </row>
    <row r="28" spans="1:18">
      <c r="A28" s="592" t="s">
        <v>369</v>
      </c>
      <c r="B28" s="592"/>
      <c r="C28" s="592"/>
      <c r="D28" s="592"/>
      <c r="E28" s="592"/>
      <c r="F28" s="592"/>
      <c r="G28" s="592"/>
      <c r="H28" s="592"/>
      <c r="I28" s="592"/>
      <c r="J28" s="592"/>
      <c r="K28" s="592"/>
      <c r="L28" s="592"/>
      <c r="M28" s="592"/>
      <c r="N28" s="592"/>
      <c r="R28" s="449"/>
    </row>
    <row r="29" spans="1:18">
      <c r="A29" s="592" t="s">
        <v>433</v>
      </c>
      <c r="B29" s="592"/>
      <c r="C29" s="592"/>
      <c r="D29" s="592"/>
      <c r="E29" s="592"/>
      <c r="F29" s="592"/>
      <c r="G29" s="592"/>
      <c r="H29" s="592"/>
      <c r="I29" s="592"/>
      <c r="J29" s="592"/>
      <c r="K29" s="592"/>
      <c r="L29" s="592"/>
      <c r="M29" s="592"/>
      <c r="N29" s="592"/>
      <c r="R29" s="449"/>
    </row>
    <row r="30" spans="1:18">
      <c r="A30" s="33"/>
      <c r="B30" s="33"/>
      <c r="C30" s="33"/>
      <c r="D30" s="33"/>
      <c r="E30" s="33"/>
      <c r="F30" s="33"/>
      <c r="G30" s="33"/>
      <c r="H30" s="33"/>
      <c r="I30" s="33"/>
      <c r="J30" s="33"/>
      <c r="K30" s="33"/>
      <c r="L30" s="33"/>
      <c r="M30" s="33"/>
      <c r="N30" s="33"/>
    </row>
    <row r="31" spans="1:18" ht="17.25" customHeight="1">
      <c r="A31" s="609" t="s">
        <v>191</v>
      </c>
      <c r="B31" s="609"/>
      <c r="C31" s="609"/>
      <c r="D31" s="609"/>
      <c r="E31" s="609"/>
      <c r="F31" s="609"/>
      <c r="G31" s="33"/>
      <c r="H31" s="33"/>
      <c r="I31" s="609" t="s">
        <v>192</v>
      </c>
      <c r="J31" s="609"/>
      <c r="K31" s="609"/>
      <c r="L31" s="609"/>
      <c r="M31" s="609"/>
      <c r="N31" s="609"/>
    </row>
    <row r="32" spans="1:18">
      <c r="A32" s="33"/>
      <c r="B32" s="33"/>
      <c r="C32" s="33"/>
      <c r="D32" s="33"/>
      <c r="E32" s="33"/>
      <c r="F32" s="33"/>
      <c r="G32" s="33"/>
      <c r="H32" s="33"/>
      <c r="I32" s="33"/>
      <c r="J32" s="33"/>
      <c r="K32" s="33"/>
      <c r="L32" s="33"/>
      <c r="M32" s="33"/>
      <c r="N32" s="33"/>
    </row>
    <row r="33" spans="1:14">
      <c r="A33" s="33"/>
      <c r="B33" s="33"/>
      <c r="C33" s="33"/>
      <c r="D33" s="33"/>
      <c r="E33" s="33"/>
      <c r="F33" s="33"/>
      <c r="G33" s="33"/>
      <c r="H33" s="33"/>
      <c r="I33" s="33"/>
      <c r="J33" s="33"/>
      <c r="K33" s="33"/>
      <c r="L33" s="33"/>
      <c r="M33" s="33"/>
      <c r="N33" s="33"/>
    </row>
    <row r="34" spans="1:14">
      <c r="A34" s="33"/>
      <c r="B34" s="33"/>
      <c r="C34" s="33"/>
      <c r="D34" s="33"/>
      <c r="E34" s="33"/>
      <c r="F34" s="33"/>
      <c r="G34" s="33"/>
      <c r="H34" s="33"/>
      <c r="I34" s="33"/>
      <c r="J34" s="33"/>
      <c r="K34" s="33"/>
      <c r="L34" s="33"/>
      <c r="M34" s="33"/>
      <c r="N34" s="33"/>
    </row>
    <row r="35" spans="1:14">
      <c r="A35" s="33"/>
      <c r="B35" s="33"/>
      <c r="C35" s="33"/>
      <c r="D35" s="33"/>
      <c r="E35" s="33"/>
      <c r="F35" s="33"/>
      <c r="G35" s="33"/>
      <c r="H35" s="33"/>
      <c r="I35" s="33"/>
      <c r="J35" s="33"/>
      <c r="K35" s="33"/>
      <c r="L35" s="33"/>
      <c r="M35" s="33"/>
      <c r="N35" s="33"/>
    </row>
    <row r="36" spans="1:14">
      <c r="A36" s="33"/>
      <c r="B36" s="33"/>
      <c r="C36" s="33"/>
      <c r="D36" s="33"/>
      <c r="E36" s="33"/>
      <c r="F36" s="33"/>
      <c r="G36" s="33"/>
      <c r="H36" s="33"/>
      <c r="I36" s="33"/>
      <c r="J36" s="33"/>
      <c r="K36" s="33"/>
      <c r="L36" s="33"/>
      <c r="M36" s="33"/>
      <c r="N36" s="33"/>
    </row>
    <row r="37" spans="1:14">
      <c r="A37" s="33"/>
      <c r="B37" s="33"/>
      <c r="C37" s="33"/>
      <c r="D37" s="33"/>
      <c r="E37" s="33"/>
      <c r="F37" s="33"/>
      <c r="G37" s="33"/>
      <c r="H37" s="33"/>
      <c r="I37" s="33"/>
      <c r="J37" s="33"/>
      <c r="K37" s="33"/>
      <c r="L37" s="33"/>
      <c r="M37" s="33"/>
      <c r="N37" s="33"/>
    </row>
    <row r="38" spans="1:14">
      <c r="A38" s="33"/>
      <c r="B38" s="33"/>
      <c r="C38" s="33"/>
      <c r="D38" s="33"/>
      <c r="E38" s="33"/>
      <c r="F38" s="33"/>
      <c r="G38" s="33"/>
      <c r="H38" s="33"/>
      <c r="I38" s="33"/>
      <c r="J38" s="33"/>
      <c r="K38" s="33"/>
      <c r="L38" s="33"/>
      <c r="M38" s="33"/>
      <c r="N38" s="33"/>
    </row>
    <row r="39" spans="1:14">
      <c r="A39" s="33"/>
      <c r="B39" s="33"/>
      <c r="C39" s="33"/>
      <c r="D39" s="33"/>
      <c r="E39" s="33"/>
      <c r="F39" s="33"/>
      <c r="G39" s="33"/>
      <c r="H39" s="33"/>
      <c r="I39" s="33"/>
      <c r="J39" s="33"/>
      <c r="K39" s="33"/>
      <c r="L39" s="33"/>
      <c r="M39" s="33"/>
      <c r="N39" s="33"/>
    </row>
    <row r="40" spans="1:14">
      <c r="A40" s="33"/>
      <c r="B40" s="33"/>
      <c r="C40" s="33"/>
      <c r="D40" s="33"/>
      <c r="E40" s="33"/>
      <c r="F40" s="33"/>
      <c r="G40" s="33"/>
      <c r="H40" s="33"/>
      <c r="I40" s="33"/>
      <c r="J40" s="33"/>
      <c r="K40" s="33"/>
      <c r="L40" s="33"/>
      <c r="M40" s="33"/>
      <c r="N40" s="33"/>
    </row>
    <row r="41" spans="1:14">
      <c r="A41" s="33"/>
      <c r="B41" s="33"/>
      <c r="C41" s="33"/>
      <c r="D41" s="33"/>
      <c r="E41" s="33"/>
      <c r="F41" s="33"/>
      <c r="G41" s="33"/>
      <c r="H41" s="33"/>
      <c r="I41" s="33"/>
      <c r="J41" s="33"/>
      <c r="K41" s="33"/>
      <c r="L41" s="33"/>
      <c r="M41" s="33"/>
      <c r="N41" s="33"/>
    </row>
    <row r="42" spans="1:14">
      <c r="A42" s="33"/>
      <c r="B42" s="33"/>
      <c r="C42" s="33"/>
      <c r="D42" s="33"/>
      <c r="E42" s="33"/>
      <c r="F42" s="33"/>
      <c r="G42" s="33"/>
      <c r="H42" s="33"/>
      <c r="I42" s="33"/>
      <c r="J42" s="33"/>
      <c r="K42" s="33"/>
      <c r="L42" s="33"/>
      <c r="M42" s="33"/>
      <c r="N42" s="33"/>
    </row>
    <row r="43" spans="1:14">
      <c r="A43" s="33"/>
      <c r="B43" s="33"/>
      <c r="C43" s="33"/>
      <c r="D43" s="33"/>
      <c r="E43" s="33"/>
      <c r="F43" s="33"/>
      <c r="G43" s="33"/>
      <c r="H43" s="33"/>
      <c r="I43" s="33"/>
      <c r="J43" s="33"/>
      <c r="K43" s="33"/>
      <c r="L43" s="33"/>
      <c r="M43" s="33"/>
      <c r="N43" s="33"/>
    </row>
    <row r="44" spans="1:14">
      <c r="A44" s="33"/>
      <c r="B44" s="33"/>
      <c r="C44" s="33"/>
      <c r="D44" s="33"/>
      <c r="E44" s="33"/>
      <c r="F44" s="33"/>
      <c r="G44" s="33"/>
      <c r="H44" s="33"/>
      <c r="I44" s="33"/>
      <c r="J44" s="33"/>
      <c r="K44" s="33"/>
      <c r="L44" s="33"/>
      <c r="M44" s="33"/>
      <c r="N44" s="33"/>
    </row>
    <row r="45" spans="1:14">
      <c r="A45" s="33"/>
      <c r="B45" s="33"/>
      <c r="C45" s="33"/>
      <c r="D45" s="33"/>
      <c r="E45" s="33"/>
      <c r="F45" s="33"/>
      <c r="G45" s="33"/>
      <c r="H45" s="33"/>
      <c r="I45" s="33"/>
      <c r="J45" s="33"/>
      <c r="K45" s="33"/>
      <c r="L45" s="33"/>
      <c r="M45" s="33"/>
      <c r="N45" s="33"/>
    </row>
    <row r="46" spans="1:14">
      <c r="A46" s="33"/>
      <c r="B46" s="33"/>
      <c r="C46" s="33"/>
      <c r="D46" s="33"/>
      <c r="E46" s="33"/>
      <c r="F46" s="33"/>
      <c r="G46" s="33"/>
      <c r="H46" s="33"/>
      <c r="I46" s="33"/>
      <c r="J46" s="33"/>
      <c r="K46" s="33"/>
      <c r="L46" s="33"/>
      <c r="M46" s="33"/>
      <c r="N46" s="33"/>
    </row>
    <row r="47" spans="1:14">
      <c r="A47" s="33"/>
      <c r="B47" s="33"/>
      <c r="C47" s="33"/>
      <c r="D47" s="33"/>
      <c r="E47" s="33"/>
      <c r="F47" s="33"/>
      <c r="G47" s="33"/>
      <c r="H47" s="33"/>
      <c r="I47" s="33"/>
      <c r="J47" s="33"/>
      <c r="K47" s="33"/>
      <c r="L47" s="33"/>
      <c r="M47" s="33"/>
      <c r="N47" s="33"/>
    </row>
    <row r="48" spans="1:14">
      <c r="A48" s="33"/>
      <c r="B48" s="33"/>
      <c r="C48" s="33"/>
      <c r="D48" s="33"/>
      <c r="E48" s="33"/>
      <c r="F48" s="33"/>
      <c r="G48" s="33"/>
      <c r="H48" s="33"/>
      <c r="I48" s="33"/>
      <c r="J48" s="33"/>
      <c r="K48" s="33"/>
      <c r="L48" s="33"/>
      <c r="M48" s="33"/>
      <c r="N48" s="33"/>
    </row>
    <row r="49" spans="1:14">
      <c r="A49" s="33"/>
      <c r="B49" s="33"/>
      <c r="C49" s="33"/>
      <c r="D49" s="33"/>
      <c r="E49" s="33"/>
      <c r="F49" s="33"/>
      <c r="G49" s="33"/>
      <c r="H49" s="33"/>
      <c r="I49" s="33"/>
      <c r="J49" s="33"/>
      <c r="K49" s="33"/>
      <c r="L49" s="33"/>
      <c r="M49" s="33"/>
      <c r="N49" s="33"/>
    </row>
    <row r="50" spans="1:14">
      <c r="A50" s="33"/>
      <c r="B50" s="33"/>
      <c r="C50" s="33"/>
      <c r="D50" s="33"/>
      <c r="E50" s="33"/>
      <c r="F50" s="33"/>
      <c r="G50" s="33"/>
      <c r="H50" s="33"/>
      <c r="I50" s="33"/>
      <c r="J50" s="33"/>
      <c r="K50" s="33"/>
      <c r="L50" s="33"/>
      <c r="M50" s="33"/>
      <c r="N50" s="33"/>
    </row>
    <row r="51" spans="1:14">
      <c r="A51" s="33"/>
      <c r="B51" s="33"/>
      <c r="C51" s="33"/>
      <c r="D51" s="33"/>
      <c r="E51" s="33"/>
      <c r="F51" s="33"/>
      <c r="G51" s="33"/>
      <c r="H51" s="33"/>
      <c r="I51" s="33"/>
      <c r="J51" s="33"/>
      <c r="K51" s="33"/>
      <c r="L51" s="33"/>
      <c r="M51" s="33"/>
      <c r="N51" s="33"/>
    </row>
    <row r="52" spans="1:14">
      <c r="A52" s="33"/>
      <c r="B52" s="33"/>
      <c r="C52" s="33"/>
      <c r="D52" s="33"/>
      <c r="E52" s="33"/>
      <c r="F52" s="33"/>
      <c r="G52" s="33"/>
      <c r="H52" s="33"/>
      <c r="I52" s="33"/>
      <c r="J52" s="33"/>
      <c r="K52" s="33"/>
      <c r="L52" s="33"/>
      <c r="M52" s="33"/>
      <c r="N52" s="33"/>
    </row>
    <row r="53" spans="1:14">
      <c r="A53" s="33"/>
      <c r="B53" s="33"/>
      <c r="C53" s="33"/>
      <c r="D53" s="33"/>
      <c r="E53" s="33"/>
      <c r="F53" s="33"/>
      <c r="G53" s="33"/>
      <c r="H53" s="33"/>
      <c r="I53" s="33"/>
      <c r="J53" s="33"/>
      <c r="K53" s="33"/>
      <c r="L53" s="33"/>
      <c r="M53" s="33"/>
      <c r="N53" s="33"/>
    </row>
    <row r="54" spans="1:14">
      <c r="A54" s="33"/>
      <c r="B54" s="33"/>
      <c r="C54" s="33"/>
      <c r="D54" s="33"/>
      <c r="E54" s="33"/>
      <c r="F54" s="33"/>
      <c r="G54" s="33"/>
      <c r="H54" s="33"/>
      <c r="I54" s="33"/>
      <c r="J54" s="33"/>
      <c r="K54" s="33"/>
      <c r="L54" s="33"/>
      <c r="M54" s="33"/>
      <c r="N54" s="33"/>
    </row>
    <row r="55" spans="1:14">
      <c r="A55" s="33"/>
      <c r="B55" s="33"/>
      <c r="C55" s="33"/>
      <c r="D55" s="33"/>
      <c r="E55" s="33"/>
      <c r="F55" s="33"/>
      <c r="G55" s="33"/>
      <c r="H55" s="33"/>
      <c r="I55" s="33"/>
      <c r="J55" s="33"/>
      <c r="K55" s="33"/>
      <c r="L55" s="33"/>
      <c r="M55" s="33"/>
      <c r="N55" s="33"/>
    </row>
    <row r="56" spans="1:14">
      <c r="A56" s="33"/>
      <c r="B56" s="33"/>
      <c r="C56" s="33"/>
      <c r="D56" s="33"/>
      <c r="E56" s="33"/>
      <c r="F56" s="33"/>
      <c r="G56" s="33"/>
      <c r="H56" s="33"/>
      <c r="I56" s="33"/>
      <c r="J56" s="33"/>
      <c r="K56" s="33"/>
      <c r="L56" s="33"/>
      <c r="M56" s="33"/>
      <c r="N56" s="33"/>
    </row>
    <row r="57" spans="1:14">
      <c r="A57" s="33"/>
      <c r="B57" s="33"/>
      <c r="C57" s="33"/>
      <c r="D57" s="33"/>
      <c r="E57" s="33"/>
      <c r="F57" s="33"/>
      <c r="G57" s="33"/>
      <c r="H57" s="33"/>
      <c r="I57" s="33"/>
      <c r="J57" s="33"/>
      <c r="K57" s="33"/>
      <c r="L57" s="33"/>
      <c r="M57" s="33"/>
      <c r="N57" s="33"/>
    </row>
    <row r="58" spans="1:14">
      <c r="A58" s="33"/>
      <c r="B58" s="33"/>
      <c r="C58" s="33"/>
      <c r="D58" s="33"/>
      <c r="E58" s="33"/>
      <c r="F58" s="33"/>
      <c r="G58" s="33"/>
      <c r="H58" s="33"/>
      <c r="I58" s="33"/>
      <c r="J58" s="33"/>
      <c r="K58" s="33"/>
      <c r="L58" s="33"/>
      <c r="M58" s="33"/>
      <c r="N58" s="33"/>
    </row>
    <row r="59" spans="1:14">
      <c r="A59" s="33"/>
      <c r="B59" s="33"/>
      <c r="C59" s="33"/>
      <c r="D59" s="33"/>
      <c r="E59" s="33"/>
      <c r="F59" s="33"/>
      <c r="G59" s="33"/>
      <c r="H59" s="33"/>
      <c r="I59" s="33"/>
      <c r="J59" s="33"/>
      <c r="K59" s="33"/>
      <c r="L59" s="33"/>
      <c r="M59" s="33"/>
      <c r="N59" s="33"/>
    </row>
    <row r="60" spans="1:14">
      <c r="A60" s="33"/>
      <c r="B60" s="33"/>
      <c r="C60" s="33"/>
      <c r="D60" s="33"/>
      <c r="E60" s="33"/>
      <c r="F60" s="33"/>
      <c r="G60" s="33"/>
      <c r="H60" s="33"/>
      <c r="I60" s="33"/>
      <c r="J60" s="33"/>
      <c r="K60" s="33"/>
      <c r="L60" s="33"/>
      <c r="M60" s="33"/>
      <c r="N60" s="33"/>
    </row>
  </sheetData>
  <mergeCells count="24">
    <mergeCell ref="A3:N3"/>
    <mergeCell ref="A4:N4"/>
    <mergeCell ref="A5:N5"/>
    <mergeCell ref="A6:N6"/>
    <mergeCell ref="A8:A11"/>
    <mergeCell ref="B8:K8"/>
    <mergeCell ref="L8:M10"/>
    <mergeCell ref="N8:N11"/>
    <mergeCell ref="B9:C9"/>
    <mergeCell ref="D9:E9"/>
    <mergeCell ref="F9:G9"/>
    <mergeCell ref="H9:I9"/>
    <mergeCell ref="J9:K9"/>
    <mergeCell ref="B10:C10"/>
    <mergeCell ref="D10:E10"/>
    <mergeCell ref="F10:G10"/>
    <mergeCell ref="A29:N29"/>
    <mergeCell ref="A31:F31"/>
    <mergeCell ref="I31:N31"/>
    <mergeCell ref="H10:I10"/>
    <mergeCell ref="J10:K10"/>
    <mergeCell ref="A26:N26"/>
    <mergeCell ref="A27:N27"/>
    <mergeCell ref="A28:N28"/>
  </mergeCells>
  <printOptions horizontalCentered="1"/>
  <pageMargins left="0" right="0" top="0.47244094488188981" bottom="0" header="0" footer="0"/>
  <pageSetup paperSize="11" scale="80" fitToWidth="0" fitToHeight="0" orientation="landscape" r:id="rId1"/>
  <headerFooter alignWithMargins="0"/>
  <rowBreaks count="1" manualBreakCount="1">
    <brk id="24" max="13" man="1"/>
  </rowBreaks>
  <drawing r:id="rId2"/>
  <tableParts count="1">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L34"/>
  <sheetViews>
    <sheetView rightToLeft="1" view="pageBreakPreview" topLeftCell="A4" zoomScaleNormal="100" zoomScaleSheetLayoutView="100" workbookViewId="0">
      <selection activeCell="G7" sqref="G7:K7"/>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c r="A1" s="508"/>
      <c r="B1" s="508"/>
      <c r="C1" s="508"/>
      <c r="D1" s="508"/>
      <c r="E1" s="508"/>
      <c r="F1" s="508"/>
      <c r="G1" s="508"/>
      <c r="H1" s="508"/>
      <c r="I1" s="508"/>
      <c r="J1" s="508"/>
      <c r="K1" s="508"/>
    </row>
    <row r="2" spans="1:12">
      <c r="A2" s="33"/>
      <c r="B2" s="33"/>
      <c r="C2" s="33"/>
      <c r="D2" s="33"/>
      <c r="E2" s="33"/>
      <c r="F2" s="33"/>
      <c r="G2" s="33"/>
      <c r="H2" s="33"/>
      <c r="I2" s="33"/>
      <c r="J2" s="33"/>
      <c r="K2" s="33"/>
    </row>
    <row r="3" spans="1:12">
      <c r="A3" s="33"/>
      <c r="B3" s="33"/>
      <c r="C3" s="33"/>
      <c r="D3" s="33"/>
      <c r="E3" s="33"/>
      <c r="F3" s="33"/>
      <c r="G3" s="33"/>
      <c r="H3" s="33"/>
      <c r="I3" s="33"/>
      <c r="J3" s="33"/>
      <c r="K3" s="33"/>
    </row>
    <row r="4" spans="1:12" ht="80.25" customHeight="1">
      <c r="A4" s="539" t="s">
        <v>246</v>
      </c>
      <c r="B4" s="503"/>
      <c r="C4" s="503"/>
      <c r="D4" s="503"/>
      <c r="E4" s="503"/>
      <c r="F4" s="209"/>
      <c r="G4" s="504" t="s">
        <v>267</v>
      </c>
      <c r="H4" s="505"/>
      <c r="I4" s="505"/>
      <c r="J4" s="505"/>
      <c r="K4" s="505"/>
    </row>
    <row r="5" spans="1:12" ht="99" customHeight="1">
      <c r="A5" s="501" t="s">
        <v>430</v>
      </c>
      <c r="B5" s="501"/>
      <c r="C5" s="501"/>
      <c r="D5" s="501"/>
      <c r="E5" s="501"/>
      <c r="F5" s="208"/>
      <c r="G5" s="510" t="s">
        <v>276</v>
      </c>
      <c r="H5" s="510"/>
      <c r="I5" s="510"/>
      <c r="J5" s="510"/>
      <c r="K5" s="510"/>
    </row>
    <row r="6" spans="1:12">
      <c r="A6" s="175"/>
      <c r="B6" s="175"/>
      <c r="C6" s="175"/>
      <c r="D6" s="175"/>
      <c r="E6" s="175"/>
      <c r="F6" s="175"/>
      <c r="G6" s="210"/>
      <c r="H6" s="210"/>
      <c r="I6" s="210"/>
      <c r="J6" s="210"/>
      <c r="K6" s="210"/>
    </row>
    <row r="7" spans="1:12" ht="48.75" customHeight="1">
      <c r="A7" s="501" t="s">
        <v>451</v>
      </c>
      <c r="B7" s="501"/>
      <c r="C7" s="501"/>
      <c r="D7" s="501"/>
      <c r="E7" s="501"/>
      <c r="F7" s="208"/>
      <c r="G7" s="510" t="s">
        <v>443</v>
      </c>
      <c r="H7" s="510"/>
      <c r="I7" s="510"/>
      <c r="J7" s="510"/>
      <c r="K7" s="510"/>
    </row>
    <row r="8" spans="1:12">
      <c r="A8" s="33"/>
      <c r="B8" s="33"/>
      <c r="C8" s="33"/>
      <c r="D8" s="33"/>
      <c r="E8" s="33"/>
      <c r="F8" s="33"/>
      <c r="G8" s="177"/>
      <c r="H8" s="177"/>
      <c r="I8" s="177"/>
      <c r="J8" s="177"/>
      <c r="K8" s="177"/>
    </row>
    <row r="9" spans="1:12" ht="18.75">
      <c r="A9" s="501"/>
      <c r="B9" s="501"/>
      <c r="C9" s="501"/>
      <c r="D9" s="501"/>
      <c r="E9" s="501"/>
      <c r="F9" s="208"/>
      <c r="G9" s="502"/>
      <c r="H9" s="502"/>
      <c r="I9" s="502"/>
      <c r="J9" s="502"/>
      <c r="K9" s="502"/>
    </row>
    <row r="10" spans="1:12" ht="18.75">
      <c r="A10" s="501"/>
      <c r="B10" s="501"/>
      <c r="C10" s="501"/>
      <c r="D10" s="501"/>
      <c r="E10" s="501"/>
      <c r="F10" s="208"/>
      <c r="G10" s="502"/>
      <c r="H10" s="502"/>
      <c r="I10" s="502"/>
      <c r="J10" s="502"/>
      <c r="K10" s="502"/>
    </row>
    <row r="11" spans="1:12">
      <c r="A11" s="33"/>
      <c r="B11" s="33"/>
      <c r="C11" s="33"/>
      <c r="D11" s="33"/>
      <c r="E11" s="33"/>
      <c r="F11" s="33"/>
      <c r="G11" s="33"/>
      <c r="H11" s="33"/>
      <c r="I11" s="33"/>
      <c r="J11" s="33"/>
      <c r="K11" s="33"/>
    </row>
    <row r="12" spans="1:12" ht="18">
      <c r="A12" s="202"/>
      <c r="B12" s="33"/>
      <c r="C12" s="203"/>
      <c r="D12" s="33"/>
      <c r="E12" s="33"/>
      <c r="F12" s="33"/>
      <c r="G12" s="33"/>
      <c r="H12" s="33"/>
      <c r="I12" s="33"/>
      <c r="J12" s="33"/>
      <c r="K12" s="33"/>
    </row>
    <row r="13" spans="1:12" ht="18">
      <c r="A13" s="204"/>
      <c r="B13" s="33"/>
      <c r="C13" s="205"/>
      <c r="D13" s="33"/>
      <c r="E13" s="33"/>
      <c r="F13" s="33"/>
      <c r="G13" s="33"/>
      <c r="H13" s="33"/>
      <c r="I13" s="33"/>
      <c r="J13" s="33"/>
      <c r="K13" s="33"/>
    </row>
    <row r="14" spans="1:12">
      <c r="A14" s="33"/>
      <c r="B14" s="33"/>
      <c r="C14" s="33"/>
      <c r="D14" s="33"/>
      <c r="E14" s="33"/>
      <c r="F14" s="33"/>
      <c r="G14" s="33"/>
      <c r="H14" s="33"/>
      <c r="I14" s="33"/>
      <c r="J14" s="33"/>
      <c r="K14" s="33"/>
    </row>
    <row r="15" spans="1:12">
      <c r="A15" s="33"/>
      <c r="B15" s="33"/>
      <c r="C15" s="33"/>
      <c r="D15" s="33"/>
      <c r="E15" s="33"/>
      <c r="F15" s="33"/>
      <c r="G15" s="33"/>
      <c r="H15" s="33"/>
      <c r="I15" s="33"/>
      <c r="J15" s="33"/>
      <c r="K15" s="33"/>
    </row>
    <row r="16" spans="1:12">
      <c r="A16" s="33"/>
      <c r="B16" s="33"/>
      <c r="C16" s="33"/>
      <c r="D16" s="33"/>
      <c r="E16" s="33"/>
      <c r="F16" s="33"/>
      <c r="G16" s="33"/>
      <c r="H16" s="33"/>
      <c r="I16" s="33"/>
      <c r="J16" s="33"/>
      <c r="K16" s="33"/>
      <c r="L16" s="33"/>
    </row>
    <row r="17" spans="1:12">
      <c r="A17" s="33"/>
      <c r="B17" s="33"/>
      <c r="C17" s="33"/>
      <c r="D17" s="33"/>
      <c r="E17" s="33"/>
      <c r="F17" s="33"/>
      <c r="G17" s="33"/>
      <c r="H17" s="33"/>
      <c r="I17" s="33"/>
      <c r="J17" s="33"/>
      <c r="K17" s="33"/>
      <c r="L17" s="33"/>
    </row>
    <row r="18" spans="1:12">
      <c r="A18" s="33"/>
      <c r="B18" s="33"/>
      <c r="C18" s="33"/>
      <c r="D18" s="33"/>
      <c r="E18" s="33"/>
      <c r="F18" s="33"/>
      <c r="G18" s="33"/>
      <c r="H18" s="33"/>
      <c r="I18" s="33"/>
      <c r="J18" s="33"/>
      <c r="K18" s="33"/>
      <c r="L18" s="33"/>
    </row>
    <row r="19" spans="1:12">
      <c r="A19" s="33"/>
      <c r="B19" s="33"/>
      <c r="C19" s="33"/>
      <c r="D19" s="33"/>
      <c r="E19" s="33"/>
      <c r="F19" s="33"/>
      <c r="G19" s="33"/>
      <c r="H19" s="33"/>
      <c r="I19" s="33"/>
      <c r="J19" s="33"/>
      <c r="K19" s="33"/>
      <c r="L19" s="33"/>
    </row>
    <row r="20" spans="1:12">
      <c r="A20" s="33"/>
      <c r="B20" s="33"/>
      <c r="C20" s="33"/>
      <c r="D20" s="33"/>
      <c r="E20" s="33"/>
      <c r="F20" s="33"/>
      <c r="G20" s="33"/>
      <c r="H20" s="33"/>
      <c r="I20" s="33"/>
      <c r="J20" s="33"/>
      <c r="K20" s="33"/>
      <c r="L20" s="33"/>
    </row>
    <row r="21" spans="1:12">
      <c r="A21" s="33"/>
      <c r="B21" s="33"/>
      <c r="C21" s="33"/>
      <c r="D21" s="33"/>
      <c r="E21" s="33"/>
      <c r="F21" s="33"/>
      <c r="G21" s="33"/>
      <c r="H21" s="33"/>
      <c r="I21" s="33"/>
      <c r="J21" s="33"/>
      <c r="K21" s="33"/>
      <c r="L21" s="33"/>
    </row>
    <row r="22" spans="1:12">
      <c r="A22" s="33"/>
      <c r="B22" s="33"/>
      <c r="C22" s="33"/>
      <c r="D22" s="33"/>
      <c r="E22" s="33"/>
      <c r="F22" s="33"/>
      <c r="G22" s="33"/>
      <c r="H22" s="33"/>
      <c r="I22" s="33"/>
      <c r="J22" s="33"/>
      <c r="K22" s="33"/>
      <c r="L22" s="33"/>
    </row>
    <row r="23" spans="1:12">
      <c r="A23" s="33"/>
      <c r="B23" s="33"/>
      <c r="C23" s="33"/>
      <c r="D23" s="33"/>
      <c r="E23" s="33"/>
      <c r="F23" s="33"/>
      <c r="G23" s="33"/>
      <c r="H23" s="33"/>
      <c r="I23" s="33"/>
      <c r="J23" s="33"/>
      <c r="K23" s="33"/>
      <c r="L23" s="33"/>
    </row>
    <row r="24" spans="1:12">
      <c r="A24" s="33"/>
      <c r="B24" s="33"/>
      <c r="C24" s="33"/>
      <c r="D24" s="33"/>
      <c r="E24" s="33"/>
      <c r="F24" s="33"/>
      <c r="G24" s="33"/>
      <c r="H24" s="33"/>
      <c r="I24" s="33"/>
      <c r="J24" s="33"/>
      <c r="K24" s="33"/>
      <c r="L24" s="33"/>
    </row>
    <row r="25" spans="1:12">
      <c r="A25" s="33"/>
      <c r="B25" s="33"/>
      <c r="C25" s="33"/>
      <c r="D25" s="33"/>
      <c r="E25" s="33"/>
      <c r="F25" s="33"/>
      <c r="G25" s="33"/>
      <c r="H25" s="33"/>
      <c r="I25" s="33"/>
      <c r="J25" s="33"/>
      <c r="K25" s="33"/>
      <c r="L25" s="33"/>
    </row>
    <row r="26" spans="1:12">
      <c r="A26" s="33"/>
      <c r="B26" s="33"/>
      <c r="C26" s="33"/>
      <c r="D26" s="33"/>
      <c r="E26" s="33"/>
      <c r="F26" s="33"/>
      <c r="G26" s="33"/>
      <c r="H26" s="33"/>
      <c r="I26" s="33"/>
      <c r="J26" s="33"/>
      <c r="K26" s="33"/>
      <c r="L26" s="33"/>
    </row>
    <row r="27" spans="1:12">
      <c r="A27" s="33"/>
      <c r="B27" s="33"/>
      <c r="C27" s="33"/>
      <c r="D27" s="33"/>
      <c r="E27" s="33"/>
      <c r="F27" s="33"/>
      <c r="G27" s="33"/>
      <c r="H27" s="33"/>
      <c r="I27" s="33"/>
      <c r="J27" s="33"/>
      <c r="K27" s="33"/>
      <c r="L27" s="33"/>
    </row>
    <row r="28" spans="1:12">
      <c r="A28" s="33"/>
      <c r="B28" s="33"/>
      <c r="C28" s="33"/>
      <c r="D28" s="33"/>
      <c r="E28" s="33"/>
      <c r="F28" s="33"/>
      <c r="G28" s="33"/>
      <c r="H28" s="33"/>
      <c r="I28" s="33"/>
      <c r="J28" s="33"/>
      <c r="K28" s="33"/>
      <c r="L28" s="33"/>
    </row>
    <row r="29" spans="1:12">
      <c r="A29" s="33"/>
      <c r="B29" s="33"/>
      <c r="C29" s="33"/>
      <c r="D29" s="33"/>
      <c r="E29" s="33"/>
      <c r="F29" s="33"/>
      <c r="G29" s="33"/>
      <c r="H29" s="33"/>
      <c r="I29" s="33"/>
      <c r="J29" s="33"/>
      <c r="K29" s="33"/>
      <c r="L29" s="33"/>
    </row>
    <row r="30" spans="1:12">
      <c r="A30" s="33"/>
      <c r="B30" s="33"/>
      <c r="C30" s="33"/>
      <c r="D30" s="33"/>
      <c r="E30" s="33"/>
      <c r="F30" s="33"/>
      <c r="G30" s="33"/>
      <c r="H30" s="33"/>
      <c r="I30" s="33"/>
      <c r="J30" s="33"/>
      <c r="K30" s="33"/>
      <c r="L30" s="33"/>
    </row>
    <row r="31" spans="1:12">
      <c r="A31" s="33"/>
      <c r="B31" s="33"/>
      <c r="C31" s="33"/>
      <c r="D31" s="33"/>
      <c r="E31" s="33"/>
      <c r="F31" s="33"/>
      <c r="G31" s="33"/>
      <c r="H31" s="33"/>
      <c r="I31" s="33"/>
      <c r="J31" s="33"/>
      <c r="K31" s="33"/>
      <c r="L31" s="33"/>
    </row>
    <row r="32" spans="1:12">
      <c r="A32" s="33"/>
      <c r="B32" s="33"/>
      <c r="C32" s="33"/>
      <c r="D32" s="33"/>
      <c r="E32" s="33"/>
      <c r="F32" s="33"/>
      <c r="G32" s="33"/>
      <c r="H32" s="33"/>
      <c r="I32" s="33"/>
      <c r="J32" s="33"/>
      <c r="K32" s="33"/>
      <c r="L32" s="33"/>
    </row>
    <row r="33" spans="1:12">
      <c r="A33" s="33"/>
      <c r="B33" s="33"/>
      <c r="C33" s="33"/>
      <c r="D33" s="33"/>
      <c r="E33" s="33"/>
      <c r="F33" s="33"/>
      <c r="G33" s="33"/>
      <c r="H33" s="33"/>
      <c r="I33" s="33"/>
      <c r="J33" s="33"/>
      <c r="K33" s="33"/>
      <c r="L33" s="33"/>
    </row>
    <row r="34" spans="1:12">
      <c r="A34" s="33"/>
      <c r="B34" s="33"/>
      <c r="C34" s="33"/>
      <c r="D34" s="33"/>
      <c r="E34" s="33"/>
      <c r="F34" s="33"/>
      <c r="G34" s="33"/>
      <c r="H34" s="33"/>
      <c r="I34" s="33"/>
      <c r="J34" s="33"/>
      <c r="K34" s="33"/>
      <c r="L34" s="33"/>
    </row>
  </sheetData>
  <mergeCells count="11">
    <mergeCell ref="A1:K1"/>
    <mergeCell ref="A9:E9"/>
    <mergeCell ref="G9:K9"/>
    <mergeCell ref="A10:E10"/>
    <mergeCell ref="G10:K10"/>
    <mergeCell ref="A4:E4"/>
    <mergeCell ref="G4:K4"/>
    <mergeCell ref="A5:E5"/>
    <mergeCell ref="G5:K5"/>
    <mergeCell ref="A7:E7"/>
    <mergeCell ref="G7:K7"/>
  </mergeCells>
  <printOptions horizontalCentered="1"/>
  <pageMargins left="0" right="0" top="0.47244094488188981" bottom="0" header="0" footer="0"/>
  <pageSetup paperSize="11" scale="91"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P52"/>
  <sheetViews>
    <sheetView rightToLeft="1" view="pageBreakPreview" zoomScaleNormal="100" zoomScaleSheetLayoutView="100" workbookViewId="0">
      <selection activeCell="O25" sqref="O25"/>
    </sheetView>
  </sheetViews>
  <sheetFormatPr defaultColWidth="9.140625" defaultRowHeight="12.75"/>
  <cols>
    <col min="1" max="1" width="14" style="335" customWidth="1"/>
    <col min="2" max="3" width="7.7109375" style="335" customWidth="1"/>
    <col min="4" max="4" width="8.42578125" style="335" customWidth="1"/>
    <col min="5" max="5" width="8.5703125" style="335" customWidth="1"/>
    <col min="6" max="9" width="8.28515625" style="335" customWidth="1"/>
    <col min="10" max="10" width="7.7109375" style="335" customWidth="1"/>
    <col min="11" max="11" width="18.140625" style="335" customWidth="1"/>
    <col min="12" max="12" width="15.28515625" style="3" customWidth="1"/>
    <col min="13" max="16" width="6.42578125" style="3" customWidth="1"/>
    <col min="17" max="16384" width="9.140625" style="3"/>
  </cols>
  <sheetData>
    <row r="1" spans="1:16" ht="30.75">
      <c r="A1" s="101" t="s">
        <v>161</v>
      </c>
      <c r="B1" s="343"/>
      <c r="C1" s="343"/>
      <c r="D1" s="343"/>
      <c r="E1" s="343"/>
      <c r="F1" s="343"/>
      <c r="G1" s="342"/>
      <c r="H1" s="342"/>
      <c r="I1" s="342"/>
      <c r="J1" s="342"/>
      <c r="K1" s="103" t="s">
        <v>162</v>
      </c>
    </row>
    <row r="2" spans="1:16">
      <c r="A2" s="340"/>
      <c r="B2" s="341"/>
      <c r="C2" s="341"/>
      <c r="D2" s="341"/>
      <c r="E2" s="341"/>
      <c r="F2" s="341"/>
      <c r="G2" s="341"/>
      <c r="H2" s="3"/>
      <c r="I2" s="341"/>
      <c r="J2" s="3"/>
      <c r="K2" s="341"/>
    </row>
    <row r="3" spans="1:16" s="2" customFormat="1" ht="21.75">
      <c r="A3" s="540" t="s">
        <v>288</v>
      </c>
      <c r="B3" s="540"/>
      <c r="C3" s="540"/>
      <c r="D3" s="540"/>
      <c r="E3" s="540"/>
      <c r="F3" s="540"/>
      <c r="G3" s="540"/>
      <c r="H3" s="540"/>
      <c r="I3" s="540"/>
      <c r="J3" s="540"/>
      <c r="K3" s="540"/>
    </row>
    <row r="4" spans="1:16" s="2" customFormat="1" ht="18.75">
      <c r="A4" s="541" t="s">
        <v>432</v>
      </c>
      <c r="B4" s="541"/>
      <c r="C4" s="541"/>
      <c r="D4" s="541"/>
      <c r="E4" s="541"/>
      <c r="F4" s="541"/>
      <c r="G4" s="541"/>
      <c r="H4" s="541"/>
      <c r="I4" s="541"/>
      <c r="J4" s="541"/>
      <c r="K4" s="541"/>
    </row>
    <row r="5" spans="1:16" s="2" customFormat="1" ht="18">
      <c r="A5" s="542" t="s">
        <v>289</v>
      </c>
      <c r="B5" s="542"/>
      <c r="C5" s="542"/>
      <c r="D5" s="542"/>
      <c r="E5" s="542"/>
      <c r="F5" s="542"/>
      <c r="G5" s="542"/>
      <c r="H5" s="542"/>
      <c r="I5" s="542"/>
      <c r="J5" s="542"/>
      <c r="K5" s="542"/>
    </row>
    <row r="6" spans="1:16">
      <c r="A6" s="543" t="s">
        <v>433</v>
      </c>
      <c r="B6" s="543"/>
      <c r="C6" s="543"/>
      <c r="D6" s="543"/>
      <c r="E6" s="543"/>
      <c r="F6" s="543"/>
      <c r="G6" s="543"/>
      <c r="H6" s="543"/>
      <c r="I6" s="543"/>
      <c r="J6" s="543"/>
      <c r="K6" s="543"/>
    </row>
    <row r="7" spans="1:16" s="7" customFormat="1" ht="15.75">
      <c r="A7" s="334" t="s">
        <v>229</v>
      </c>
      <c r="B7" s="334"/>
      <c r="C7" s="334"/>
      <c r="D7" s="334"/>
      <c r="E7" s="334"/>
      <c r="F7" s="334"/>
      <c r="G7" s="334"/>
      <c r="H7" s="334"/>
      <c r="I7" s="334"/>
      <c r="J7" s="334"/>
      <c r="K7" s="8" t="s">
        <v>314</v>
      </c>
      <c r="M7" s="5"/>
      <c r="O7" s="5"/>
      <c r="P7" s="5"/>
    </row>
    <row r="8" spans="1:16" ht="33.75" customHeight="1">
      <c r="A8" s="557" t="s">
        <v>291</v>
      </c>
      <c r="B8" s="546" t="s">
        <v>292</v>
      </c>
      <c r="C8" s="547"/>
      <c r="D8" s="548"/>
      <c r="E8" s="546" t="s">
        <v>295</v>
      </c>
      <c r="F8" s="547"/>
      <c r="G8" s="548"/>
      <c r="H8" s="546" t="s">
        <v>296</v>
      </c>
      <c r="I8" s="547"/>
      <c r="J8" s="548"/>
      <c r="K8" s="549" t="s">
        <v>290</v>
      </c>
    </row>
    <row r="9" spans="1:16" s="9" customFormat="1" ht="33.75" customHeight="1">
      <c r="A9" s="558"/>
      <c r="B9" s="260" t="s">
        <v>293</v>
      </c>
      <c r="C9" s="260" t="s">
        <v>294</v>
      </c>
      <c r="D9" s="260" t="s">
        <v>151</v>
      </c>
      <c r="E9" s="260" t="s">
        <v>293</v>
      </c>
      <c r="F9" s="260" t="s">
        <v>294</v>
      </c>
      <c r="G9" s="260" t="s">
        <v>151</v>
      </c>
      <c r="H9" s="260" t="s">
        <v>293</v>
      </c>
      <c r="I9" s="260" t="s">
        <v>294</v>
      </c>
      <c r="J9" s="260" t="s">
        <v>151</v>
      </c>
      <c r="K9" s="550"/>
      <c r="M9" s="226" t="s">
        <v>293</v>
      </c>
      <c r="N9" s="226" t="s">
        <v>294</v>
      </c>
    </row>
    <row r="10" spans="1:16" s="10" customFormat="1" ht="22.5" customHeight="1" thickBot="1">
      <c r="A10" s="155" t="s">
        <v>65</v>
      </c>
      <c r="B10" s="397">
        <v>217</v>
      </c>
      <c r="C10" s="397">
        <v>262</v>
      </c>
      <c r="D10" s="394">
        <f>B10+C10</f>
        <v>479</v>
      </c>
      <c r="E10" s="397">
        <v>1142</v>
      </c>
      <c r="F10" s="397">
        <v>1078</v>
      </c>
      <c r="G10" s="394">
        <f>E10+F10</f>
        <v>2220</v>
      </c>
      <c r="H10" s="394">
        <f>B10+E10</f>
        <v>1359</v>
      </c>
      <c r="I10" s="394">
        <f>C10+F10</f>
        <v>1340</v>
      </c>
      <c r="J10" s="394">
        <f>H10+I10</f>
        <v>2699</v>
      </c>
      <c r="K10" s="157" t="s">
        <v>66</v>
      </c>
      <c r="L10" s="121" t="s">
        <v>303</v>
      </c>
      <c r="M10" s="163">
        <f>H10</f>
        <v>1359</v>
      </c>
      <c r="N10" s="163">
        <f>I10</f>
        <v>1340</v>
      </c>
    </row>
    <row r="11" spans="1:16" s="10" customFormat="1" ht="22.5" customHeight="1" thickTop="1" thickBot="1">
      <c r="A11" s="156" t="s">
        <v>67</v>
      </c>
      <c r="B11" s="398">
        <v>409</v>
      </c>
      <c r="C11" s="398">
        <v>382</v>
      </c>
      <c r="D11" s="393">
        <f t="shared" ref="D11:D13" si="0">B11+C11</f>
        <v>791</v>
      </c>
      <c r="E11" s="398">
        <v>799</v>
      </c>
      <c r="F11" s="398">
        <v>793</v>
      </c>
      <c r="G11" s="393">
        <f t="shared" ref="G11:G13" si="1">E11+F11</f>
        <v>1592</v>
      </c>
      <c r="H11" s="393">
        <f t="shared" ref="H11:I18" si="2">B11+E11</f>
        <v>1208</v>
      </c>
      <c r="I11" s="393">
        <f t="shared" si="2"/>
        <v>1175</v>
      </c>
      <c r="J11" s="393">
        <f t="shared" ref="J11:J18" si="3">H11+I11</f>
        <v>2383</v>
      </c>
      <c r="K11" s="158" t="s">
        <v>68</v>
      </c>
      <c r="L11" s="121" t="s">
        <v>304</v>
      </c>
      <c r="M11" s="163">
        <f t="shared" ref="M11:N18" si="4">H11</f>
        <v>1208</v>
      </c>
      <c r="N11" s="163">
        <f t="shared" si="4"/>
        <v>1175</v>
      </c>
    </row>
    <row r="12" spans="1:16" s="10" customFormat="1" ht="22.5" customHeight="1" thickTop="1" thickBot="1">
      <c r="A12" s="155" t="s">
        <v>69</v>
      </c>
      <c r="B12" s="397">
        <v>31</v>
      </c>
      <c r="C12" s="397">
        <v>23</v>
      </c>
      <c r="D12" s="394">
        <f t="shared" si="0"/>
        <v>54</v>
      </c>
      <c r="E12" s="397">
        <v>132</v>
      </c>
      <c r="F12" s="397">
        <v>132</v>
      </c>
      <c r="G12" s="394">
        <f t="shared" si="1"/>
        <v>264</v>
      </c>
      <c r="H12" s="394">
        <f t="shared" si="2"/>
        <v>163</v>
      </c>
      <c r="I12" s="394">
        <f t="shared" si="2"/>
        <v>155</v>
      </c>
      <c r="J12" s="394">
        <f t="shared" si="3"/>
        <v>318</v>
      </c>
      <c r="K12" s="157" t="s">
        <v>70</v>
      </c>
      <c r="L12" s="121" t="s">
        <v>305</v>
      </c>
      <c r="M12" s="163">
        <f t="shared" si="4"/>
        <v>163</v>
      </c>
      <c r="N12" s="163">
        <f t="shared" si="4"/>
        <v>155</v>
      </c>
    </row>
    <row r="13" spans="1:16" s="10" customFormat="1" ht="22.5" customHeight="1" thickTop="1" thickBot="1">
      <c r="A13" s="156" t="s">
        <v>101</v>
      </c>
      <c r="B13" s="398">
        <v>65</v>
      </c>
      <c r="C13" s="398">
        <v>72</v>
      </c>
      <c r="D13" s="393">
        <f t="shared" si="0"/>
        <v>137</v>
      </c>
      <c r="E13" s="398">
        <v>140</v>
      </c>
      <c r="F13" s="398">
        <v>157</v>
      </c>
      <c r="G13" s="393">
        <f t="shared" si="1"/>
        <v>297</v>
      </c>
      <c r="H13" s="393">
        <f t="shared" si="2"/>
        <v>205</v>
      </c>
      <c r="I13" s="393">
        <f t="shared" si="2"/>
        <v>229</v>
      </c>
      <c r="J13" s="393">
        <f t="shared" si="3"/>
        <v>434</v>
      </c>
      <c r="K13" s="158" t="s">
        <v>71</v>
      </c>
      <c r="L13" s="121" t="s">
        <v>306</v>
      </c>
      <c r="M13" s="163">
        <f t="shared" si="4"/>
        <v>205</v>
      </c>
      <c r="N13" s="163">
        <f t="shared" si="4"/>
        <v>229</v>
      </c>
    </row>
    <row r="14" spans="1:16" s="10" customFormat="1" ht="22.5" customHeight="1" thickTop="1" thickBot="1">
      <c r="A14" s="155" t="s">
        <v>72</v>
      </c>
      <c r="B14" s="397">
        <v>46</v>
      </c>
      <c r="C14" s="397">
        <v>54</v>
      </c>
      <c r="D14" s="394">
        <f>B14+C14</f>
        <v>100</v>
      </c>
      <c r="E14" s="397">
        <v>179</v>
      </c>
      <c r="F14" s="397">
        <v>177</v>
      </c>
      <c r="G14" s="394">
        <f>E14+F14</f>
        <v>356</v>
      </c>
      <c r="H14" s="394">
        <f t="shared" si="2"/>
        <v>225</v>
      </c>
      <c r="I14" s="394">
        <f t="shared" si="2"/>
        <v>231</v>
      </c>
      <c r="J14" s="394">
        <f>H14+I14</f>
        <v>456</v>
      </c>
      <c r="K14" s="157" t="s">
        <v>73</v>
      </c>
      <c r="L14" s="121" t="s">
        <v>307</v>
      </c>
      <c r="M14" s="163">
        <f t="shared" si="4"/>
        <v>225</v>
      </c>
      <c r="N14" s="163">
        <f t="shared" si="4"/>
        <v>231</v>
      </c>
    </row>
    <row r="15" spans="1:16" s="10" customFormat="1" ht="22.5" customHeight="1" thickTop="1" thickBot="1">
      <c r="A15" s="156" t="s">
        <v>74</v>
      </c>
      <c r="B15" s="398">
        <v>8</v>
      </c>
      <c r="C15" s="398">
        <v>5</v>
      </c>
      <c r="D15" s="393">
        <f t="shared" ref="D15:D18" si="5">B15+C15</f>
        <v>13</v>
      </c>
      <c r="E15" s="398">
        <v>4</v>
      </c>
      <c r="F15" s="398">
        <v>10</v>
      </c>
      <c r="G15" s="393">
        <f t="shared" ref="G15:G16" si="6">E15+F15</f>
        <v>14</v>
      </c>
      <c r="H15" s="393">
        <f t="shared" si="2"/>
        <v>12</v>
      </c>
      <c r="I15" s="393">
        <f t="shared" si="2"/>
        <v>15</v>
      </c>
      <c r="J15" s="393">
        <f t="shared" si="3"/>
        <v>27</v>
      </c>
      <c r="K15" s="158" t="s">
        <v>75</v>
      </c>
      <c r="L15" s="121" t="s">
        <v>308</v>
      </c>
      <c r="M15" s="163">
        <f t="shared" si="4"/>
        <v>12</v>
      </c>
      <c r="N15" s="163">
        <f t="shared" si="4"/>
        <v>15</v>
      </c>
    </row>
    <row r="16" spans="1:16" s="10" customFormat="1" ht="22.5" customHeight="1" thickTop="1" thickBot="1">
      <c r="A16" s="155" t="s">
        <v>76</v>
      </c>
      <c r="B16" s="397">
        <v>37</v>
      </c>
      <c r="C16" s="397">
        <v>47</v>
      </c>
      <c r="D16" s="394">
        <f t="shared" si="5"/>
        <v>84</v>
      </c>
      <c r="E16" s="397">
        <v>31</v>
      </c>
      <c r="F16" s="397">
        <v>28</v>
      </c>
      <c r="G16" s="394">
        <f t="shared" si="6"/>
        <v>59</v>
      </c>
      <c r="H16" s="394">
        <f t="shared" si="2"/>
        <v>68</v>
      </c>
      <c r="I16" s="394">
        <f t="shared" si="2"/>
        <v>75</v>
      </c>
      <c r="J16" s="394">
        <f t="shared" si="3"/>
        <v>143</v>
      </c>
      <c r="K16" s="157" t="s">
        <v>77</v>
      </c>
      <c r="L16" s="121" t="s">
        <v>309</v>
      </c>
      <c r="M16" s="163">
        <f t="shared" si="4"/>
        <v>68</v>
      </c>
      <c r="N16" s="163">
        <f t="shared" si="4"/>
        <v>75</v>
      </c>
    </row>
    <row r="17" spans="1:14" s="10" customFormat="1" ht="22.5" customHeight="1" thickTop="1" thickBot="1">
      <c r="A17" s="156" t="s">
        <v>78</v>
      </c>
      <c r="B17" s="398">
        <v>40</v>
      </c>
      <c r="C17" s="398">
        <v>51</v>
      </c>
      <c r="D17" s="393">
        <f t="shared" si="5"/>
        <v>91</v>
      </c>
      <c r="E17" s="398">
        <v>175</v>
      </c>
      <c r="F17" s="398">
        <v>179</v>
      </c>
      <c r="G17" s="393">
        <f>E17+F17</f>
        <v>354</v>
      </c>
      <c r="H17" s="393">
        <f t="shared" si="2"/>
        <v>215</v>
      </c>
      <c r="I17" s="393">
        <f t="shared" si="2"/>
        <v>230</v>
      </c>
      <c r="J17" s="393">
        <f t="shared" si="3"/>
        <v>445</v>
      </c>
      <c r="K17" s="158" t="s">
        <v>177</v>
      </c>
      <c r="L17" s="121" t="s">
        <v>310</v>
      </c>
      <c r="M17" s="163">
        <f t="shared" si="4"/>
        <v>215</v>
      </c>
      <c r="N17" s="163">
        <f t="shared" si="4"/>
        <v>230</v>
      </c>
    </row>
    <row r="18" spans="1:14" s="10" customFormat="1" ht="22.5" customHeight="1" thickTop="1">
      <c r="A18" s="159" t="s">
        <v>79</v>
      </c>
      <c r="B18" s="427">
        <v>9</v>
      </c>
      <c r="C18" s="427">
        <v>9</v>
      </c>
      <c r="D18" s="394">
        <f t="shared" si="5"/>
        <v>18</v>
      </c>
      <c r="E18" s="437">
        <v>0</v>
      </c>
      <c r="F18" s="437">
        <v>0</v>
      </c>
      <c r="G18" s="395">
        <f>E18+F18</f>
        <v>0</v>
      </c>
      <c r="H18" s="394">
        <f t="shared" si="2"/>
        <v>9</v>
      </c>
      <c r="I18" s="394">
        <f t="shared" si="2"/>
        <v>9</v>
      </c>
      <c r="J18" s="394">
        <f t="shared" si="3"/>
        <v>18</v>
      </c>
      <c r="K18" s="160" t="s">
        <v>325</v>
      </c>
      <c r="L18" s="121" t="s">
        <v>341</v>
      </c>
      <c r="M18" s="163">
        <f t="shared" si="4"/>
        <v>9</v>
      </c>
      <c r="N18" s="163">
        <f t="shared" si="4"/>
        <v>9</v>
      </c>
    </row>
    <row r="19" spans="1:14" s="10" customFormat="1" ht="22.5" customHeight="1">
      <c r="A19" s="161" t="s">
        <v>13</v>
      </c>
      <c r="B19" s="396">
        <f>SUM(B10:B18)</f>
        <v>862</v>
      </c>
      <c r="C19" s="396">
        <f>SUM(C10:C18)</f>
        <v>905</v>
      </c>
      <c r="D19" s="396">
        <f>SUM(D10:D18)</f>
        <v>1767</v>
      </c>
      <c r="E19" s="396">
        <f>SUM(E10:E18)</f>
        <v>2602</v>
      </c>
      <c r="F19" s="396">
        <f>SUM(F10:F18)</f>
        <v>2554</v>
      </c>
      <c r="G19" s="396">
        <f t="shared" ref="G19:J19" si="7">SUM(G10:G18)</f>
        <v>5156</v>
      </c>
      <c r="H19" s="396">
        <f t="shared" si="7"/>
        <v>3464</v>
      </c>
      <c r="I19" s="396">
        <f t="shared" si="7"/>
        <v>3459</v>
      </c>
      <c r="J19" s="396">
        <f t="shared" si="7"/>
        <v>6923</v>
      </c>
      <c r="K19" s="248" t="s">
        <v>14</v>
      </c>
      <c r="M19" s="10">
        <f>SUM(M10:M18)</f>
        <v>3464</v>
      </c>
      <c r="N19" s="10">
        <f>SUM(N10:N18)</f>
        <v>3459</v>
      </c>
    </row>
    <row r="20" spans="1:14">
      <c r="A20" s="340"/>
      <c r="B20" s="340"/>
      <c r="C20" s="340"/>
      <c r="D20" s="340"/>
      <c r="E20" s="340"/>
      <c r="F20" s="340"/>
      <c r="G20" s="340"/>
      <c r="H20" s="340"/>
      <c r="I20" s="340"/>
      <c r="J20" s="340"/>
      <c r="K20" s="340"/>
      <c r="L20" s="335"/>
      <c r="M20" s="335"/>
    </row>
    <row r="21" spans="1:14">
      <c r="A21" s="340"/>
      <c r="B21" s="340"/>
      <c r="C21" s="340"/>
      <c r="D21" s="340"/>
      <c r="E21" s="340"/>
      <c r="F21" s="340"/>
      <c r="G21" s="340"/>
      <c r="H21" s="340"/>
      <c r="I21" s="340"/>
      <c r="J21" s="340"/>
      <c r="K21" s="340"/>
      <c r="L21" s="335"/>
      <c r="M21" s="335"/>
    </row>
    <row r="22" spans="1:14">
      <c r="A22" s="340"/>
      <c r="B22" s="340"/>
      <c r="C22" s="340"/>
      <c r="D22" s="340"/>
      <c r="E22" s="340"/>
      <c r="F22" s="340"/>
      <c r="G22" s="340"/>
      <c r="H22" s="340"/>
      <c r="I22" s="340"/>
      <c r="J22" s="340"/>
      <c r="K22" s="340"/>
      <c r="L22" s="335"/>
      <c r="M22" s="335"/>
    </row>
    <row r="23" spans="1:14">
      <c r="A23" s="340"/>
      <c r="B23" s="340"/>
      <c r="C23" s="340"/>
      <c r="D23" s="340"/>
      <c r="E23" s="340"/>
      <c r="F23" s="340"/>
      <c r="G23" s="340"/>
      <c r="H23" s="340"/>
      <c r="I23" s="340"/>
      <c r="J23" s="340"/>
      <c r="K23" s="340"/>
    </row>
    <row r="24" spans="1:14">
      <c r="A24" s="340"/>
      <c r="B24" s="340"/>
      <c r="C24" s="340"/>
      <c r="D24" s="340"/>
      <c r="E24" s="340"/>
      <c r="F24" s="340"/>
      <c r="G24" s="340"/>
      <c r="H24" s="340"/>
      <c r="I24" s="340"/>
      <c r="J24" s="340"/>
      <c r="K24" s="340"/>
    </row>
    <row r="25" spans="1:14">
      <c r="A25" s="340"/>
      <c r="B25" s="340"/>
      <c r="C25" s="340"/>
      <c r="D25" s="340"/>
      <c r="E25" s="340"/>
      <c r="F25" s="340"/>
      <c r="G25" s="340"/>
      <c r="H25" s="340"/>
      <c r="I25" s="340"/>
      <c r="J25" s="340"/>
      <c r="K25" s="340"/>
    </row>
    <row r="26" spans="1:14">
      <c r="A26" s="340"/>
      <c r="B26" s="340"/>
      <c r="C26" s="340"/>
      <c r="D26" s="340"/>
      <c r="E26" s="340"/>
      <c r="F26" s="340"/>
      <c r="G26" s="340"/>
      <c r="H26" s="340"/>
      <c r="I26" s="340"/>
      <c r="J26" s="340"/>
      <c r="K26" s="340"/>
    </row>
    <row r="27" spans="1:14">
      <c r="A27" s="340"/>
      <c r="B27" s="340"/>
      <c r="C27" s="340"/>
      <c r="D27" s="340"/>
      <c r="E27" s="340"/>
      <c r="F27" s="340"/>
      <c r="G27" s="340"/>
      <c r="H27" s="340"/>
      <c r="I27" s="340"/>
      <c r="J27" s="340"/>
      <c r="K27" s="340"/>
    </row>
    <row r="28" spans="1:14">
      <c r="A28" s="340"/>
      <c r="B28" s="340"/>
      <c r="C28" s="340"/>
      <c r="D28" s="340"/>
      <c r="E28" s="340"/>
      <c r="F28" s="340"/>
      <c r="G28" s="340"/>
      <c r="H28" s="340"/>
      <c r="I28" s="340"/>
      <c r="J28" s="340"/>
      <c r="K28" s="340"/>
    </row>
    <row r="29" spans="1:14">
      <c r="A29" s="340"/>
      <c r="B29" s="340"/>
      <c r="C29" s="340"/>
      <c r="D29" s="340"/>
      <c r="E29" s="340"/>
      <c r="F29" s="340"/>
      <c r="G29" s="340"/>
      <c r="H29" s="340"/>
      <c r="I29" s="340"/>
      <c r="J29" s="340"/>
      <c r="K29" s="340"/>
    </row>
    <row r="30" spans="1:14">
      <c r="A30" s="340"/>
      <c r="B30" s="340"/>
      <c r="C30" s="340"/>
      <c r="D30" s="340"/>
      <c r="E30" s="340"/>
      <c r="F30" s="340"/>
      <c r="G30" s="340"/>
      <c r="H30" s="340"/>
      <c r="I30" s="340"/>
      <c r="J30" s="340"/>
      <c r="K30" s="340"/>
    </row>
    <row r="31" spans="1:14">
      <c r="A31" s="340"/>
      <c r="B31" s="340"/>
      <c r="C31" s="340"/>
      <c r="D31" s="340"/>
      <c r="E31" s="340"/>
      <c r="F31" s="340"/>
      <c r="G31" s="340"/>
      <c r="H31" s="340"/>
      <c r="I31" s="340"/>
      <c r="J31" s="340"/>
      <c r="K31" s="340"/>
    </row>
    <row r="32" spans="1:14">
      <c r="A32" s="340"/>
      <c r="B32" s="340"/>
      <c r="C32" s="340"/>
      <c r="D32" s="340"/>
      <c r="E32" s="340"/>
      <c r="F32" s="340"/>
      <c r="G32" s="340"/>
      <c r="H32" s="340"/>
      <c r="I32" s="340"/>
      <c r="J32" s="340"/>
      <c r="K32" s="340"/>
    </row>
    <row r="33" spans="1:11">
      <c r="A33" s="340"/>
      <c r="B33" s="340"/>
      <c r="C33" s="340"/>
      <c r="D33" s="340"/>
      <c r="E33" s="340"/>
      <c r="F33" s="340"/>
      <c r="G33" s="340"/>
      <c r="H33" s="340"/>
      <c r="I33" s="340"/>
      <c r="J33" s="340"/>
      <c r="K33" s="340"/>
    </row>
    <row r="34" spans="1:11">
      <c r="A34" s="340"/>
      <c r="B34" s="340"/>
      <c r="C34" s="340"/>
      <c r="D34" s="340"/>
      <c r="E34" s="340"/>
      <c r="F34" s="340"/>
      <c r="G34" s="340"/>
      <c r="H34" s="340"/>
      <c r="I34" s="340"/>
      <c r="J34" s="340"/>
      <c r="K34" s="340"/>
    </row>
    <row r="35" spans="1:11">
      <c r="A35" s="340"/>
      <c r="B35" s="340"/>
      <c r="C35" s="340"/>
      <c r="D35" s="340"/>
      <c r="E35" s="340"/>
      <c r="F35" s="340"/>
      <c r="G35" s="340"/>
      <c r="H35" s="340"/>
      <c r="I35" s="340"/>
      <c r="J35" s="340"/>
      <c r="K35" s="340"/>
    </row>
    <row r="36" spans="1:11">
      <c r="A36" s="340"/>
      <c r="B36" s="340"/>
      <c r="C36" s="340"/>
      <c r="D36" s="340"/>
      <c r="E36" s="340"/>
      <c r="F36" s="340"/>
      <c r="G36" s="340"/>
      <c r="H36" s="340"/>
      <c r="I36" s="340"/>
      <c r="J36" s="340"/>
      <c r="K36" s="340"/>
    </row>
    <row r="37" spans="1:11">
      <c r="A37" s="340"/>
      <c r="B37" s="340"/>
      <c r="C37" s="340"/>
      <c r="D37" s="340"/>
      <c r="E37" s="340"/>
      <c r="F37" s="340"/>
      <c r="G37" s="340"/>
      <c r="H37" s="340"/>
      <c r="I37" s="340"/>
      <c r="J37" s="340"/>
      <c r="K37" s="340"/>
    </row>
    <row r="38" spans="1:11">
      <c r="A38" s="340"/>
      <c r="B38" s="340"/>
      <c r="C38" s="340"/>
      <c r="D38" s="340"/>
      <c r="E38" s="340"/>
      <c r="F38" s="340"/>
      <c r="G38" s="340"/>
      <c r="H38" s="340"/>
      <c r="I38" s="340"/>
      <c r="J38" s="340"/>
      <c r="K38" s="340"/>
    </row>
    <row r="39" spans="1:11">
      <c r="A39" s="340"/>
      <c r="B39" s="340"/>
      <c r="C39" s="340"/>
      <c r="D39" s="340"/>
      <c r="E39" s="340"/>
      <c r="F39" s="340"/>
      <c r="G39" s="340"/>
      <c r="H39" s="340"/>
      <c r="I39" s="340"/>
      <c r="J39" s="340"/>
      <c r="K39" s="340"/>
    </row>
    <row r="40" spans="1:11">
      <c r="A40" s="340"/>
      <c r="B40" s="340"/>
      <c r="C40" s="340"/>
      <c r="D40" s="340"/>
      <c r="E40" s="340"/>
      <c r="F40" s="340"/>
      <c r="G40" s="340"/>
      <c r="H40" s="340"/>
      <c r="I40" s="340"/>
      <c r="J40" s="340"/>
      <c r="K40" s="340"/>
    </row>
    <row r="41" spans="1:11">
      <c r="A41" s="340"/>
      <c r="B41" s="340"/>
      <c r="C41" s="340"/>
      <c r="D41" s="340"/>
      <c r="E41" s="340"/>
      <c r="F41" s="340"/>
      <c r="G41" s="340"/>
      <c r="H41" s="340"/>
      <c r="I41" s="340"/>
      <c r="J41" s="340"/>
      <c r="K41" s="340"/>
    </row>
    <row r="42" spans="1:11">
      <c r="A42" s="340"/>
      <c r="B42" s="340"/>
      <c r="C42" s="340"/>
      <c r="D42" s="340"/>
      <c r="E42" s="340"/>
      <c r="F42" s="340"/>
      <c r="G42" s="340"/>
      <c r="H42" s="340"/>
      <c r="I42" s="340"/>
      <c r="J42" s="340"/>
      <c r="K42" s="340"/>
    </row>
    <row r="43" spans="1:11">
      <c r="A43" s="340"/>
      <c r="B43" s="340"/>
      <c r="C43" s="340"/>
      <c r="D43" s="340"/>
      <c r="E43" s="340"/>
      <c r="F43" s="340"/>
      <c r="G43" s="340"/>
      <c r="H43" s="340"/>
      <c r="I43" s="340"/>
      <c r="J43" s="340"/>
      <c r="K43" s="340"/>
    </row>
    <row r="44" spans="1:11">
      <c r="A44" s="340"/>
      <c r="B44" s="340"/>
      <c r="C44" s="340"/>
      <c r="D44" s="340"/>
      <c r="E44" s="340"/>
      <c r="F44" s="340"/>
      <c r="G44" s="340"/>
      <c r="H44" s="340"/>
      <c r="I44" s="340"/>
      <c r="J44" s="340"/>
      <c r="K44" s="340"/>
    </row>
    <row r="45" spans="1:11">
      <c r="A45" s="340"/>
      <c r="B45" s="340"/>
      <c r="C45" s="340"/>
      <c r="D45" s="340"/>
      <c r="E45" s="340"/>
      <c r="F45" s="340"/>
      <c r="G45" s="340"/>
      <c r="H45" s="340"/>
      <c r="I45" s="340"/>
      <c r="J45" s="340"/>
      <c r="K45" s="340"/>
    </row>
    <row r="46" spans="1:11">
      <c r="A46" s="340"/>
      <c r="B46" s="340"/>
      <c r="C46" s="340"/>
      <c r="D46" s="340"/>
      <c r="E46" s="340"/>
      <c r="F46" s="340"/>
      <c r="G46" s="340"/>
      <c r="H46" s="340"/>
      <c r="I46" s="340"/>
      <c r="J46" s="340"/>
      <c r="K46" s="340"/>
    </row>
    <row r="47" spans="1:11">
      <c r="A47" s="340"/>
      <c r="B47" s="340"/>
      <c r="C47" s="340"/>
      <c r="D47" s="340"/>
      <c r="E47" s="340"/>
      <c r="F47" s="340"/>
      <c r="G47" s="340"/>
      <c r="H47" s="340"/>
      <c r="I47" s="340"/>
      <c r="J47" s="340"/>
      <c r="K47" s="340"/>
    </row>
    <row r="48" spans="1:11">
      <c r="A48" s="340"/>
      <c r="B48" s="340"/>
      <c r="C48" s="340"/>
      <c r="D48" s="340"/>
      <c r="E48" s="340"/>
      <c r="F48" s="340"/>
      <c r="G48" s="340"/>
      <c r="H48" s="340"/>
      <c r="I48" s="340"/>
      <c r="J48" s="340"/>
      <c r="K48" s="340"/>
    </row>
    <row r="49" spans="1:11">
      <c r="A49" s="340"/>
      <c r="B49" s="340"/>
      <c r="C49" s="340"/>
      <c r="D49" s="340"/>
      <c r="E49" s="340"/>
      <c r="F49" s="340"/>
      <c r="G49" s="340"/>
      <c r="H49" s="340"/>
      <c r="I49" s="340"/>
      <c r="J49" s="340"/>
      <c r="K49" s="340"/>
    </row>
    <row r="50" spans="1:11">
      <c r="A50" s="340"/>
      <c r="B50" s="340"/>
      <c r="C50" s="340"/>
      <c r="D50" s="340"/>
      <c r="E50" s="340"/>
      <c r="F50" s="340"/>
      <c r="G50" s="340"/>
      <c r="H50" s="340"/>
      <c r="I50" s="340"/>
      <c r="J50" s="340"/>
      <c r="K50" s="340"/>
    </row>
    <row r="51" spans="1:11" ht="16.5" customHeight="1">
      <c r="A51" s="340"/>
      <c r="B51" s="340"/>
      <c r="C51" s="340"/>
      <c r="D51" s="340"/>
      <c r="E51" s="340"/>
      <c r="F51" s="340"/>
      <c r="G51" s="340"/>
      <c r="H51" s="340"/>
      <c r="I51" s="340"/>
      <c r="J51" s="340"/>
      <c r="K51" s="340"/>
    </row>
    <row r="52" spans="1:11">
      <c r="A52" s="340"/>
      <c r="B52" s="340"/>
      <c r="C52" s="340"/>
      <c r="D52" s="340"/>
      <c r="E52" s="340"/>
      <c r="F52" s="340"/>
      <c r="G52" s="340"/>
      <c r="H52" s="340"/>
      <c r="I52" s="340"/>
      <c r="J52" s="340"/>
      <c r="K52" s="340"/>
    </row>
  </sheetData>
  <mergeCells count="9">
    <mergeCell ref="A3:K3"/>
    <mergeCell ref="A4:K4"/>
    <mergeCell ref="A5:K5"/>
    <mergeCell ref="A6:K6"/>
    <mergeCell ref="A8:A9"/>
    <mergeCell ref="B8:D8"/>
    <mergeCell ref="E8:G8"/>
    <mergeCell ref="H8:J8"/>
    <mergeCell ref="K8:K9"/>
  </mergeCells>
  <printOptions horizontalCentered="1"/>
  <pageMargins left="0" right="0" top="0.47244094488188981" bottom="0" header="0" footer="0"/>
  <pageSetup paperSize="11" scale="85" orientation="landscape" r:id="rId1"/>
  <headerFooter alignWithMargins="0"/>
  <rowBreaks count="1" manualBreakCount="1">
    <brk id="19" max="10"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47"/>
  <sheetViews>
    <sheetView rightToLeft="1" view="pageBreakPreview" zoomScaleNormal="100" zoomScaleSheetLayoutView="100" workbookViewId="0">
      <selection activeCell="G2" sqref="G2"/>
    </sheetView>
  </sheetViews>
  <sheetFormatPr defaultColWidth="9.140625" defaultRowHeight="12.75"/>
  <cols>
    <col min="1" max="1" width="21.28515625" style="335" customWidth="1"/>
    <col min="2" max="9" width="8.5703125" style="335" customWidth="1"/>
    <col min="10" max="10" width="22.140625" style="335" customWidth="1"/>
    <col min="11" max="11" width="15.28515625" style="3" customWidth="1"/>
    <col min="12" max="15" width="6.42578125" style="3" customWidth="1"/>
    <col min="16" max="16384" width="9.140625" style="3"/>
  </cols>
  <sheetData>
    <row r="1" spans="1:15" ht="30.75">
      <c r="A1" s="101" t="s">
        <v>161</v>
      </c>
      <c r="B1" s="343"/>
      <c r="C1" s="343"/>
      <c r="D1" s="343"/>
      <c r="E1" s="343"/>
      <c r="F1" s="343"/>
      <c r="G1" s="343"/>
      <c r="H1" s="342"/>
      <c r="I1" s="342"/>
      <c r="J1" s="103" t="s">
        <v>162</v>
      </c>
    </row>
    <row r="2" spans="1:15">
      <c r="A2" s="340"/>
      <c r="B2" s="341"/>
      <c r="C2" s="341"/>
      <c r="D2" s="341"/>
      <c r="E2" s="341"/>
      <c r="F2" s="341"/>
      <c r="G2" s="341"/>
      <c r="H2" s="341"/>
      <c r="I2" s="341"/>
      <c r="J2" s="341"/>
      <c r="K2" s="341"/>
    </row>
    <row r="3" spans="1:15" s="2" customFormat="1" ht="21.75">
      <c r="A3" s="540" t="s">
        <v>277</v>
      </c>
      <c r="B3" s="540"/>
      <c r="C3" s="540"/>
      <c r="D3" s="540"/>
      <c r="E3" s="540"/>
      <c r="F3" s="540"/>
      <c r="G3" s="540"/>
      <c r="H3" s="540"/>
      <c r="I3" s="540"/>
      <c r="J3" s="540"/>
    </row>
    <row r="4" spans="1:15" s="2" customFormat="1" ht="18.75">
      <c r="A4" s="541" t="s">
        <v>445</v>
      </c>
      <c r="B4" s="541"/>
      <c r="C4" s="541"/>
      <c r="D4" s="541"/>
      <c r="E4" s="541"/>
      <c r="F4" s="541"/>
      <c r="G4" s="541"/>
      <c r="H4" s="541"/>
      <c r="I4" s="541"/>
      <c r="J4" s="541"/>
    </row>
    <row r="5" spans="1:15" s="2" customFormat="1" ht="18">
      <c r="A5" s="542" t="s">
        <v>389</v>
      </c>
      <c r="B5" s="542"/>
      <c r="C5" s="542"/>
      <c r="D5" s="542"/>
      <c r="E5" s="542"/>
      <c r="F5" s="542"/>
      <c r="G5" s="542"/>
      <c r="H5" s="542"/>
      <c r="I5" s="542"/>
      <c r="J5" s="542"/>
    </row>
    <row r="6" spans="1:15">
      <c r="A6" s="543" t="s">
        <v>448</v>
      </c>
      <c r="B6" s="543"/>
      <c r="C6" s="543"/>
      <c r="D6" s="543"/>
      <c r="E6" s="543"/>
      <c r="F6" s="543"/>
      <c r="G6" s="543"/>
      <c r="H6" s="543"/>
      <c r="I6" s="543"/>
      <c r="J6" s="543"/>
    </row>
    <row r="7" spans="1:15" s="7" customFormat="1" ht="15.75">
      <c r="A7" s="334" t="s">
        <v>408</v>
      </c>
      <c r="B7" s="334"/>
      <c r="C7" s="334"/>
      <c r="D7" s="334"/>
      <c r="E7" s="334"/>
      <c r="F7" s="334"/>
      <c r="G7" s="334"/>
      <c r="H7" s="334"/>
      <c r="I7" s="334"/>
      <c r="J7" s="8" t="s">
        <v>407</v>
      </c>
      <c r="L7" s="5"/>
      <c r="N7" s="5"/>
      <c r="O7" s="5"/>
    </row>
    <row r="8" spans="1:15" ht="35.25" customHeight="1">
      <c r="A8" s="557" t="s">
        <v>176</v>
      </c>
      <c r="B8" s="612" t="s">
        <v>413</v>
      </c>
      <c r="C8" s="547"/>
      <c r="D8" s="547"/>
      <c r="E8" s="548"/>
      <c r="F8" s="612" t="s">
        <v>449</v>
      </c>
      <c r="G8" s="547"/>
      <c r="H8" s="547"/>
      <c r="I8" s="548"/>
      <c r="J8" s="549" t="s">
        <v>175</v>
      </c>
    </row>
    <row r="9" spans="1:15" s="9" customFormat="1" ht="33.75" customHeight="1">
      <c r="A9" s="558"/>
      <c r="B9" s="337" t="s">
        <v>182</v>
      </c>
      <c r="C9" s="337" t="s">
        <v>181</v>
      </c>
      <c r="D9" s="338" t="s">
        <v>180</v>
      </c>
      <c r="E9" s="495" t="s">
        <v>531</v>
      </c>
      <c r="F9" s="337" t="s">
        <v>182</v>
      </c>
      <c r="G9" s="337" t="s">
        <v>181</v>
      </c>
      <c r="H9" s="338" t="s">
        <v>180</v>
      </c>
      <c r="I9" s="338" t="s">
        <v>425</v>
      </c>
      <c r="J9" s="550"/>
    </row>
    <row r="10" spans="1:15" s="10" customFormat="1" ht="22.5" customHeight="1" thickBot="1">
      <c r="A10" s="144" t="s">
        <v>16</v>
      </c>
      <c r="B10" s="74">
        <v>975</v>
      </c>
      <c r="C10" s="74">
        <v>872</v>
      </c>
      <c r="D10" s="214">
        <f t="shared" ref="D10:D15" si="0">B10+C10</f>
        <v>1847</v>
      </c>
      <c r="E10" s="390">
        <f>(D10/$D$16)*100</f>
        <v>27.173753126379285</v>
      </c>
      <c r="F10" s="74">
        <v>862</v>
      </c>
      <c r="G10" s="74">
        <v>905</v>
      </c>
      <c r="H10" s="214">
        <f t="shared" ref="H10:H15" si="1">F10+G10</f>
        <v>1767</v>
      </c>
      <c r="I10" s="390">
        <f>(H10/$H$16)*100</f>
        <v>25.523616929076994</v>
      </c>
      <c r="J10" s="148" t="s">
        <v>322</v>
      </c>
      <c r="L10" s="121" t="s">
        <v>335</v>
      </c>
      <c r="M10" s="10">
        <f t="shared" ref="M10:M15" si="2">H10</f>
        <v>1767</v>
      </c>
      <c r="N10" s="389">
        <f>M10/M16%</f>
        <v>25.523616929076987</v>
      </c>
    </row>
    <row r="11" spans="1:15" s="10" customFormat="1" ht="22.5" customHeight="1" thickTop="1" thickBot="1">
      <c r="A11" s="145" t="s">
        <v>166</v>
      </c>
      <c r="B11" s="75">
        <v>57</v>
      </c>
      <c r="C11" s="75">
        <v>51</v>
      </c>
      <c r="D11" s="215">
        <f t="shared" si="0"/>
        <v>108</v>
      </c>
      <c r="E11" s="391">
        <f t="shared" ref="E11:E16" si="3">(D11/$D$16)*100</f>
        <v>1.5889362954244521</v>
      </c>
      <c r="F11" s="75">
        <v>51</v>
      </c>
      <c r="G11" s="75">
        <v>60</v>
      </c>
      <c r="H11" s="215">
        <f t="shared" si="1"/>
        <v>111</v>
      </c>
      <c r="I11" s="391">
        <f t="shared" ref="I11:I15" si="4">(H11/$H$16)*100</f>
        <v>1.6033511483460927</v>
      </c>
      <c r="J11" s="149" t="s">
        <v>17</v>
      </c>
      <c r="L11" s="121" t="s">
        <v>298</v>
      </c>
      <c r="M11" s="10">
        <f t="shared" si="2"/>
        <v>111</v>
      </c>
      <c r="N11" s="389">
        <f>M11/M16%</f>
        <v>1.6033511483460927</v>
      </c>
    </row>
    <row r="12" spans="1:15" s="10" customFormat="1" ht="22.5" customHeight="1" thickTop="1" thickBot="1">
      <c r="A12" s="146" t="s">
        <v>18</v>
      </c>
      <c r="B12" s="76">
        <v>1229</v>
      </c>
      <c r="C12" s="76">
        <v>1138</v>
      </c>
      <c r="D12" s="214">
        <f t="shared" si="0"/>
        <v>2367</v>
      </c>
      <c r="E12" s="390">
        <f t="shared" si="3"/>
        <v>34.824187141385906</v>
      </c>
      <c r="F12" s="76">
        <v>1298</v>
      </c>
      <c r="G12" s="76">
        <v>1226</v>
      </c>
      <c r="H12" s="214">
        <f t="shared" si="1"/>
        <v>2524</v>
      </c>
      <c r="I12" s="390">
        <f t="shared" si="4"/>
        <v>36.458182868698543</v>
      </c>
      <c r="J12" s="150" t="s">
        <v>19</v>
      </c>
      <c r="L12" s="121" t="s">
        <v>299</v>
      </c>
      <c r="M12" s="10">
        <f t="shared" si="2"/>
        <v>2524</v>
      </c>
      <c r="N12" s="389">
        <f>M12/M16%</f>
        <v>36.458182868698536</v>
      </c>
    </row>
    <row r="13" spans="1:15" s="10" customFormat="1" ht="22.5" customHeight="1" thickTop="1" thickBot="1">
      <c r="A13" s="145" t="s">
        <v>20</v>
      </c>
      <c r="B13" s="75">
        <v>1063</v>
      </c>
      <c r="C13" s="75">
        <v>1060</v>
      </c>
      <c r="D13" s="215">
        <f t="shared" si="0"/>
        <v>2123</v>
      </c>
      <c r="E13" s="391">
        <f t="shared" si="3"/>
        <v>31.234368103575104</v>
      </c>
      <c r="F13" s="75">
        <v>1053</v>
      </c>
      <c r="G13" s="75">
        <v>1099</v>
      </c>
      <c r="H13" s="215">
        <f t="shared" si="1"/>
        <v>2152</v>
      </c>
      <c r="I13" s="391">
        <f t="shared" si="4"/>
        <v>31.084789830998123</v>
      </c>
      <c r="J13" s="149" t="s">
        <v>21</v>
      </c>
      <c r="L13" s="121" t="s">
        <v>300</v>
      </c>
      <c r="M13" s="10">
        <f t="shared" si="2"/>
        <v>2152</v>
      </c>
      <c r="N13" s="389">
        <f>M13/M16%</f>
        <v>31.084789830998119</v>
      </c>
    </row>
    <row r="14" spans="1:15" s="10" customFormat="1" ht="22.5" customHeight="1" thickTop="1" thickBot="1">
      <c r="A14" s="146" t="s">
        <v>22</v>
      </c>
      <c r="B14" s="76">
        <v>62</v>
      </c>
      <c r="C14" s="76">
        <v>73</v>
      </c>
      <c r="D14" s="214">
        <f t="shared" si="0"/>
        <v>135</v>
      </c>
      <c r="E14" s="390">
        <f t="shared" si="3"/>
        <v>1.986170369280565</v>
      </c>
      <c r="F14" s="76">
        <v>73</v>
      </c>
      <c r="G14" s="76">
        <v>61</v>
      </c>
      <c r="H14" s="214">
        <f t="shared" si="1"/>
        <v>134</v>
      </c>
      <c r="I14" s="390">
        <f t="shared" si="4"/>
        <v>1.9355770619673554</v>
      </c>
      <c r="J14" s="150" t="s">
        <v>23</v>
      </c>
      <c r="L14" s="121" t="s">
        <v>301</v>
      </c>
      <c r="M14" s="10">
        <f t="shared" si="2"/>
        <v>134</v>
      </c>
      <c r="N14" s="389">
        <f>M14/M16%</f>
        <v>1.9355770619673551</v>
      </c>
    </row>
    <row r="15" spans="1:15" s="10" customFormat="1" ht="22.5" customHeight="1" thickTop="1">
      <c r="A15" s="147" t="s">
        <v>24</v>
      </c>
      <c r="B15" s="339">
        <v>115</v>
      </c>
      <c r="C15" s="339">
        <v>102</v>
      </c>
      <c r="D15" s="215">
        <f t="shared" si="0"/>
        <v>217</v>
      </c>
      <c r="E15" s="391">
        <f t="shared" si="3"/>
        <v>3.1925849639546859</v>
      </c>
      <c r="F15" s="339">
        <v>127</v>
      </c>
      <c r="G15" s="339">
        <v>108</v>
      </c>
      <c r="H15" s="215">
        <f t="shared" si="1"/>
        <v>235</v>
      </c>
      <c r="I15" s="391">
        <f t="shared" si="4"/>
        <v>3.394482160912899</v>
      </c>
      <c r="J15" s="151" t="s">
        <v>25</v>
      </c>
      <c r="L15" s="121" t="s">
        <v>302</v>
      </c>
      <c r="M15" s="10">
        <f t="shared" si="2"/>
        <v>235</v>
      </c>
      <c r="N15" s="389">
        <f>M15/M16%</f>
        <v>3.394482160912899</v>
      </c>
    </row>
    <row r="16" spans="1:15" s="10" customFormat="1" ht="22.5" customHeight="1">
      <c r="A16" s="114" t="s">
        <v>26</v>
      </c>
      <c r="B16" s="216">
        <f t="shared" ref="B16:D16" si="5">SUM(B10:B15)</f>
        <v>3501</v>
      </c>
      <c r="C16" s="216">
        <f t="shared" si="5"/>
        <v>3296</v>
      </c>
      <c r="D16" s="216">
        <f t="shared" si="5"/>
        <v>6797</v>
      </c>
      <c r="E16" s="392">
        <f t="shared" si="3"/>
        <v>100</v>
      </c>
      <c r="F16" s="216">
        <f t="shared" ref="F16:H16" si="6">SUM(F10:F15)</f>
        <v>3464</v>
      </c>
      <c r="G16" s="216">
        <f t="shared" si="6"/>
        <v>3459</v>
      </c>
      <c r="H16" s="216">
        <f t="shared" si="6"/>
        <v>6923</v>
      </c>
      <c r="I16" s="392">
        <f>SUM(I10:I15)</f>
        <v>100</v>
      </c>
      <c r="J16" s="38" t="s">
        <v>27</v>
      </c>
      <c r="M16" s="10">
        <f>SUM(M10:M15)</f>
        <v>6923</v>
      </c>
      <c r="N16" s="389">
        <f>M16/M16%</f>
        <v>100</v>
      </c>
    </row>
    <row r="17" spans="1:12">
      <c r="A17" s="340"/>
      <c r="B17" s="340"/>
      <c r="C17" s="340"/>
      <c r="D17" s="340"/>
      <c r="E17" s="340"/>
      <c r="F17" s="340"/>
      <c r="G17" s="340"/>
      <c r="H17" s="340"/>
      <c r="I17" s="340"/>
      <c r="J17" s="340"/>
      <c r="K17" s="335"/>
      <c r="L17" s="335"/>
    </row>
    <row r="18" spans="1:12">
      <c r="A18" s="340"/>
      <c r="B18" s="340"/>
      <c r="C18" s="340"/>
      <c r="D18" s="340"/>
      <c r="E18" s="340"/>
      <c r="F18" s="340"/>
      <c r="G18" s="340"/>
      <c r="H18" s="340"/>
      <c r="I18" s="340"/>
      <c r="J18" s="340"/>
      <c r="K18" s="335"/>
      <c r="L18" s="335"/>
    </row>
    <row r="19" spans="1:12">
      <c r="A19" s="340"/>
      <c r="B19" s="340"/>
      <c r="C19" s="340"/>
      <c r="D19" s="340"/>
      <c r="E19" s="340"/>
      <c r="F19" s="340"/>
      <c r="G19" s="340"/>
      <c r="H19" s="340"/>
      <c r="I19" s="340"/>
      <c r="J19" s="340"/>
      <c r="K19" s="335"/>
      <c r="L19" s="335"/>
    </row>
    <row r="20" spans="1:12">
      <c r="A20" s="340"/>
      <c r="B20" s="340"/>
      <c r="C20" s="340"/>
      <c r="D20" s="340"/>
      <c r="E20" s="340"/>
      <c r="F20" s="340"/>
      <c r="G20" s="340"/>
      <c r="H20" s="340"/>
      <c r="I20" s="340"/>
      <c r="J20" s="340"/>
    </row>
    <row r="21" spans="1:12">
      <c r="A21" s="340"/>
      <c r="B21" s="340"/>
      <c r="C21" s="340"/>
      <c r="D21" s="340"/>
      <c r="E21" s="340"/>
      <c r="F21" s="340"/>
      <c r="G21" s="340"/>
      <c r="H21" s="340"/>
      <c r="I21" s="340"/>
      <c r="J21" s="340"/>
    </row>
    <row r="22" spans="1:12">
      <c r="A22" s="340"/>
      <c r="B22" s="340"/>
      <c r="C22" s="340"/>
      <c r="D22" s="340"/>
      <c r="E22" s="340"/>
      <c r="F22" s="340"/>
      <c r="G22" s="340"/>
      <c r="H22" s="340"/>
      <c r="I22" s="340"/>
      <c r="J22" s="340"/>
    </row>
    <row r="23" spans="1:12">
      <c r="A23" s="340"/>
      <c r="B23" s="340"/>
      <c r="C23" s="340"/>
      <c r="D23" s="340"/>
      <c r="E23" s="340"/>
      <c r="F23" s="340"/>
      <c r="G23" s="340"/>
      <c r="H23" s="340"/>
      <c r="I23" s="340"/>
      <c r="J23" s="340"/>
    </row>
    <row r="24" spans="1:12">
      <c r="A24" s="340"/>
      <c r="B24" s="340"/>
      <c r="C24" s="340"/>
      <c r="D24" s="340"/>
      <c r="E24" s="340"/>
      <c r="F24" s="340"/>
      <c r="G24" s="340"/>
      <c r="H24" s="340"/>
      <c r="I24" s="340"/>
      <c r="J24" s="340"/>
    </row>
    <row r="25" spans="1:12">
      <c r="A25" s="340"/>
      <c r="B25" s="340"/>
      <c r="C25" s="340"/>
      <c r="D25" s="340"/>
      <c r="E25" s="340"/>
      <c r="F25" s="340"/>
      <c r="G25" s="340"/>
      <c r="H25" s="340"/>
      <c r="I25" s="340"/>
      <c r="J25" s="340"/>
    </row>
    <row r="26" spans="1:12">
      <c r="A26" s="340"/>
      <c r="B26" s="340"/>
      <c r="C26" s="340"/>
      <c r="D26" s="340"/>
      <c r="E26" s="340"/>
      <c r="F26" s="340"/>
      <c r="G26" s="340"/>
      <c r="H26" s="340"/>
      <c r="I26" s="340"/>
      <c r="J26" s="340"/>
    </row>
    <row r="27" spans="1:12">
      <c r="A27" s="340"/>
      <c r="B27" s="340"/>
      <c r="C27" s="340"/>
      <c r="D27" s="340"/>
      <c r="E27" s="340"/>
      <c r="F27" s="340"/>
      <c r="G27" s="340"/>
      <c r="H27" s="340"/>
      <c r="I27" s="340"/>
      <c r="J27" s="340"/>
    </row>
    <row r="28" spans="1:12">
      <c r="A28" s="340"/>
      <c r="B28" s="340"/>
      <c r="C28" s="340"/>
      <c r="D28" s="340"/>
      <c r="E28" s="340"/>
      <c r="F28" s="340"/>
      <c r="G28" s="340"/>
      <c r="H28" s="340"/>
      <c r="I28" s="340"/>
      <c r="J28" s="340"/>
    </row>
    <row r="29" spans="1:12">
      <c r="A29" s="340"/>
      <c r="B29" s="340"/>
      <c r="C29" s="340"/>
      <c r="D29" s="340"/>
      <c r="E29" s="340"/>
      <c r="F29" s="340"/>
      <c r="G29" s="340"/>
      <c r="H29" s="340"/>
      <c r="I29" s="340"/>
      <c r="J29" s="340"/>
    </row>
    <row r="30" spans="1:12">
      <c r="A30" s="340"/>
      <c r="B30" s="340"/>
      <c r="C30" s="340"/>
      <c r="D30" s="340"/>
      <c r="E30" s="340"/>
      <c r="F30" s="340"/>
      <c r="G30" s="340"/>
      <c r="H30" s="340"/>
      <c r="I30" s="340"/>
      <c r="J30" s="340"/>
    </row>
    <row r="31" spans="1:12">
      <c r="A31" s="340"/>
      <c r="B31" s="340"/>
      <c r="C31" s="340"/>
      <c r="D31" s="340"/>
      <c r="E31" s="340"/>
      <c r="F31" s="340"/>
      <c r="G31" s="340"/>
      <c r="H31" s="340"/>
      <c r="I31" s="340"/>
      <c r="J31" s="340"/>
    </row>
    <row r="32" spans="1:12">
      <c r="A32" s="340"/>
      <c r="B32" s="340"/>
      <c r="C32" s="340"/>
      <c r="D32" s="340"/>
      <c r="E32" s="340"/>
      <c r="F32" s="340"/>
      <c r="G32" s="340"/>
      <c r="H32" s="340"/>
      <c r="I32" s="340"/>
      <c r="J32" s="340"/>
    </row>
    <row r="33" spans="1:10">
      <c r="A33" s="340"/>
      <c r="B33" s="340"/>
      <c r="C33" s="340"/>
      <c r="D33" s="340"/>
      <c r="E33" s="340"/>
      <c r="F33" s="340"/>
      <c r="G33" s="340"/>
      <c r="H33" s="340"/>
      <c r="I33" s="340"/>
      <c r="J33" s="340"/>
    </row>
    <row r="34" spans="1:10">
      <c r="A34" s="340"/>
      <c r="B34" s="340"/>
      <c r="C34" s="340"/>
      <c r="D34" s="340"/>
      <c r="E34" s="340"/>
      <c r="F34" s="340"/>
      <c r="G34" s="340"/>
      <c r="H34" s="340"/>
      <c r="I34" s="340"/>
      <c r="J34" s="340"/>
    </row>
    <row r="35" spans="1:10">
      <c r="A35" s="340"/>
      <c r="B35" s="340"/>
      <c r="C35" s="340"/>
      <c r="D35" s="340"/>
      <c r="E35" s="340"/>
      <c r="F35" s="340"/>
      <c r="G35" s="340"/>
      <c r="H35" s="340"/>
      <c r="I35" s="340"/>
      <c r="J35" s="340"/>
    </row>
    <row r="36" spans="1:10">
      <c r="A36" s="340"/>
      <c r="B36" s="340"/>
      <c r="C36" s="340"/>
      <c r="D36" s="340"/>
      <c r="E36" s="340"/>
      <c r="F36" s="340"/>
      <c r="G36" s="340"/>
      <c r="H36" s="340"/>
      <c r="I36" s="340"/>
      <c r="J36" s="340"/>
    </row>
    <row r="37" spans="1:10">
      <c r="A37" s="340"/>
      <c r="B37" s="340"/>
      <c r="C37" s="340"/>
      <c r="D37" s="340"/>
      <c r="E37" s="340"/>
      <c r="F37" s="340"/>
      <c r="G37" s="340"/>
      <c r="H37" s="340"/>
      <c r="I37" s="340"/>
      <c r="J37" s="340"/>
    </row>
    <row r="38" spans="1:10">
      <c r="A38" s="340"/>
      <c r="B38" s="340"/>
      <c r="C38" s="340"/>
      <c r="D38" s="340"/>
      <c r="E38" s="340"/>
      <c r="F38" s="340"/>
      <c r="G38" s="340"/>
      <c r="H38" s="340"/>
      <c r="I38" s="340"/>
      <c r="J38" s="340"/>
    </row>
    <row r="39" spans="1:10">
      <c r="A39" s="340"/>
      <c r="B39" s="340"/>
      <c r="C39" s="340"/>
      <c r="D39" s="340"/>
      <c r="E39" s="340"/>
      <c r="F39" s="340"/>
      <c r="G39" s="340"/>
      <c r="H39" s="340"/>
      <c r="I39" s="340"/>
      <c r="J39" s="340"/>
    </row>
    <row r="40" spans="1:10">
      <c r="A40" s="340"/>
      <c r="B40" s="340"/>
      <c r="C40" s="340"/>
      <c r="D40" s="340"/>
      <c r="E40" s="340"/>
      <c r="F40" s="340"/>
      <c r="G40" s="340"/>
      <c r="H40" s="340"/>
      <c r="I40" s="340"/>
      <c r="J40" s="340"/>
    </row>
    <row r="41" spans="1:10">
      <c r="A41" s="340"/>
      <c r="B41" s="340"/>
      <c r="C41" s="340"/>
      <c r="D41" s="340"/>
      <c r="E41" s="340"/>
      <c r="F41" s="340"/>
      <c r="G41" s="340"/>
      <c r="H41" s="340"/>
      <c r="I41" s="340"/>
      <c r="J41" s="340"/>
    </row>
    <row r="42" spans="1:10">
      <c r="A42" s="340"/>
      <c r="B42" s="340"/>
      <c r="C42" s="340"/>
      <c r="D42" s="340"/>
      <c r="E42" s="340"/>
      <c r="F42" s="340"/>
      <c r="G42" s="340"/>
      <c r="H42" s="340"/>
      <c r="I42" s="340"/>
      <c r="J42" s="340"/>
    </row>
    <row r="43" spans="1:10">
      <c r="A43" s="340"/>
      <c r="B43" s="340"/>
      <c r="C43" s="340"/>
      <c r="D43" s="340"/>
      <c r="E43" s="340"/>
      <c r="F43" s="340"/>
      <c r="G43" s="340"/>
      <c r="H43" s="340"/>
      <c r="I43" s="340"/>
      <c r="J43" s="340"/>
    </row>
    <row r="44" spans="1:10">
      <c r="A44" s="340"/>
      <c r="B44" s="340"/>
      <c r="C44" s="340"/>
      <c r="D44" s="340"/>
      <c r="E44" s="340"/>
      <c r="F44" s="340"/>
      <c r="G44" s="340"/>
      <c r="H44" s="340"/>
      <c r="I44" s="340"/>
      <c r="J44" s="340"/>
    </row>
    <row r="45" spans="1:10">
      <c r="A45" s="340"/>
      <c r="B45" s="340"/>
      <c r="C45" s="340"/>
      <c r="D45" s="340"/>
      <c r="E45" s="340"/>
      <c r="F45" s="340"/>
      <c r="G45" s="340"/>
      <c r="H45" s="340"/>
      <c r="I45" s="340"/>
      <c r="J45" s="340"/>
    </row>
    <row r="46" spans="1:10">
      <c r="A46" s="340"/>
      <c r="B46" s="340"/>
      <c r="C46" s="340"/>
      <c r="D46" s="340"/>
      <c r="E46" s="340"/>
      <c r="F46" s="340"/>
      <c r="G46" s="340"/>
      <c r="H46" s="340"/>
      <c r="I46" s="340"/>
      <c r="J46" s="340"/>
    </row>
    <row r="47" spans="1:10">
      <c r="A47" s="340"/>
      <c r="B47" s="340"/>
      <c r="C47" s="340"/>
      <c r="D47" s="340"/>
      <c r="E47" s="340"/>
      <c r="F47" s="340"/>
      <c r="G47" s="340"/>
      <c r="H47" s="340"/>
      <c r="I47" s="340"/>
      <c r="J47" s="340"/>
    </row>
  </sheetData>
  <mergeCells count="8">
    <mergeCell ref="A3:J3"/>
    <mergeCell ref="A4:J4"/>
    <mergeCell ref="A5:J5"/>
    <mergeCell ref="A6:J6"/>
    <mergeCell ref="A8:A9"/>
    <mergeCell ref="B8:E8"/>
    <mergeCell ref="F8:I8"/>
    <mergeCell ref="J8:J9"/>
  </mergeCells>
  <printOptions horizontalCentered="1"/>
  <pageMargins left="0" right="0" top="0.47244094488188981" bottom="0" header="0" footer="0"/>
  <pageSetup paperSize="11" scale="82" orientation="landscape" r:id="rId1"/>
  <headerFooter alignWithMargins="0"/>
  <rowBreaks count="1" manualBreakCount="1">
    <brk id="16"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33"/>
  <sheetViews>
    <sheetView rightToLeft="1" view="pageBreakPreview" zoomScaleNormal="100" zoomScaleSheetLayoutView="100" workbookViewId="0">
      <selection activeCell="A4" sqref="A4:E4"/>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c r="A1" s="33"/>
      <c r="B1" s="33"/>
      <c r="C1" s="33"/>
      <c r="D1" s="33"/>
      <c r="E1" s="33"/>
      <c r="F1" s="33"/>
      <c r="G1" s="33"/>
      <c r="H1" s="33"/>
      <c r="I1" s="33"/>
      <c r="J1" s="33"/>
      <c r="K1" s="33"/>
    </row>
    <row r="2" spans="1:12">
      <c r="A2" s="33"/>
      <c r="B2" s="33"/>
      <c r="C2" s="33"/>
      <c r="D2" s="33"/>
      <c r="E2" s="33"/>
      <c r="F2" s="33"/>
      <c r="G2" s="33"/>
      <c r="H2" s="33"/>
      <c r="I2" s="33"/>
      <c r="J2" s="33"/>
      <c r="K2" s="33"/>
    </row>
    <row r="3" spans="1:12" ht="41.25" customHeight="1">
      <c r="A3" s="503" t="s">
        <v>344</v>
      </c>
      <c r="B3" s="503"/>
      <c r="C3" s="503"/>
      <c r="D3" s="503"/>
      <c r="E3" s="503"/>
      <c r="F3" s="209"/>
      <c r="G3" s="505" t="s">
        <v>264</v>
      </c>
      <c r="H3" s="505"/>
      <c r="I3" s="505"/>
      <c r="J3" s="505"/>
      <c r="K3" s="505"/>
    </row>
    <row r="4" spans="1:12" ht="129" customHeight="1">
      <c r="A4" s="501" t="s">
        <v>428</v>
      </c>
      <c r="B4" s="501"/>
      <c r="C4" s="501"/>
      <c r="D4" s="501"/>
      <c r="E4" s="501"/>
      <c r="F4" s="208"/>
      <c r="G4" s="502" t="s">
        <v>429</v>
      </c>
      <c r="H4" s="502"/>
      <c r="I4" s="502"/>
      <c r="J4" s="502"/>
      <c r="K4" s="502"/>
    </row>
    <row r="5" spans="1:12">
      <c r="A5" s="175"/>
      <c r="B5" s="175"/>
      <c r="C5" s="175"/>
      <c r="D5" s="175"/>
      <c r="E5" s="175"/>
      <c r="F5" s="175"/>
      <c r="G5" s="176"/>
      <c r="H5" s="176"/>
      <c r="I5" s="176"/>
      <c r="J5" s="176"/>
      <c r="K5" s="176"/>
    </row>
    <row r="6" spans="1:12" ht="99" customHeight="1">
      <c r="A6" s="501"/>
      <c r="B6" s="501"/>
      <c r="C6" s="501"/>
      <c r="D6" s="501"/>
      <c r="E6" s="501"/>
      <c r="F6" s="208"/>
      <c r="G6" s="502"/>
      <c r="H6" s="502"/>
      <c r="I6" s="502"/>
      <c r="J6" s="502"/>
      <c r="K6" s="502"/>
    </row>
    <row r="7" spans="1:12">
      <c r="A7" s="33"/>
      <c r="B7" s="33"/>
      <c r="C7" s="33"/>
      <c r="D7" s="33"/>
      <c r="E7" s="33"/>
      <c r="F7" s="33"/>
      <c r="G7" s="177"/>
      <c r="H7" s="177"/>
      <c r="I7" s="177"/>
      <c r="J7" s="177"/>
      <c r="K7" s="177"/>
    </row>
    <row r="8" spans="1:12" ht="18.75">
      <c r="A8" s="501"/>
      <c r="B8" s="501"/>
      <c r="C8" s="501"/>
      <c r="D8" s="501"/>
      <c r="E8" s="501"/>
      <c r="F8" s="208"/>
      <c r="G8" s="502"/>
      <c r="H8" s="502"/>
      <c r="I8" s="502"/>
      <c r="J8" s="502"/>
      <c r="K8" s="502"/>
    </row>
    <row r="9" spans="1:12" ht="18.75">
      <c r="A9" s="501"/>
      <c r="B9" s="501"/>
      <c r="C9" s="501"/>
      <c r="D9" s="501"/>
      <c r="E9" s="501"/>
      <c r="F9" s="208"/>
      <c r="G9" s="502"/>
      <c r="H9" s="502"/>
      <c r="I9" s="502"/>
      <c r="J9" s="502"/>
      <c r="K9" s="502"/>
    </row>
    <row r="10" spans="1:12">
      <c r="A10" s="33"/>
      <c r="B10" s="33"/>
      <c r="C10" s="33"/>
      <c r="D10" s="33"/>
      <c r="E10" s="33"/>
      <c r="F10" s="33"/>
      <c r="G10" s="33"/>
      <c r="H10" s="33"/>
      <c r="I10" s="33"/>
      <c r="J10" s="33"/>
      <c r="K10" s="33"/>
    </row>
    <row r="11" spans="1:12" ht="18">
      <c r="A11" s="178"/>
      <c r="C11" s="179"/>
      <c r="D11" s="33"/>
      <c r="E11" s="33"/>
      <c r="F11" s="33"/>
      <c r="G11" s="33"/>
      <c r="H11" s="33"/>
      <c r="I11" s="33"/>
      <c r="J11" s="33"/>
      <c r="K11" s="33"/>
    </row>
    <row r="12" spans="1:12" ht="18">
      <c r="A12" s="180"/>
      <c r="C12" s="181"/>
      <c r="D12" s="33"/>
      <c r="E12" s="33"/>
      <c r="F12" s="33"/>
      <c r="G12" s="33"/>
      <c r="H12" s="33"/>
      <c r="I12" s="33"/>
      <c r="J12" s="33"/>
      <c r="K12" s="33"/>
    </row>
    <row r="13" spans="1:12">
      <c r="A13" s="33"/>
      <c r="B13" s="33"/>
      <c r="C13" s="33"/>
      <c r="D13" s="33"/>
      <c r="E13" s="33"/>
      <c r="F13" s="33"/>
      <c r="G13" s="33"/>
      <c r="H13" s="33"/>
      <c r="I13" s="33"/>
      <c r="J13" s="33"/>
      <c r="K13" s="33"/>
    </row>
    <row r="14" spans="1:12">
      <c r="A14" s="33"/>
      <c r="B14" s="33"/>
      <c r="C14" s="33"/>
      <c r="D14" s="33"/>
      <c r="E14" s="33"/>
      <c r="F14" s="33"/>
      <c r="G14" s="33"/>
      <c r="H14" s="33"/>
      <c r="I14" s="33"/>
      <c r="J14" s="33"/>
      <c r="K14" s="33"/>
    </row>
    <row r="15" spans="1:12">
      <c r="A15" s="33"/>
      <c r="B15" s="33"/>
      <c r="C15" s="33"/>
      <c r="D15" s="33"/>
      <c r="E15" s="33"/>
      <c r="F15" s="33"/>
      <c r="G15" s="33"/>
      <c r="H15" s="33"/>
      <c r="I15" s="33"/>
      <c r="J15" s="33"/>
      <c r="K15" s="33"/>
      <c r="L15" s="33"/>
    </row>
    <row r="16" spans="1:12">
      <c r="A16" s="33"/>
      <c r="B16" s="33"/>
      <c r="C16" s="33"/>
      <c r="D16" s="33"/>
      <c r="E16" s="33"/>
      <c r="F16" s="33"/>
      <c r="G16" s="33"/>
      <c r="H16" s="33"/>
      <c r="I16" s="33"/>
      <c r="J16" s="33"/>
      <c r="K16" s="33"/>
      <c r="L16" s="33"/>
    </row>
    <row r="17" spans="1:12">
      <c r="A17" s="33"/>
      <c r="B17" s="33"/>
      <c r="C17" s="33"/>
      <c r="D17" s="33"/>
      <c r="E17" s="33"/>
      <c r="F17" s="33"/>
      <c r="G17" s="33"/>
      <c r="H17" s="33"/>
      <c r="I17" s="33"/>
      <c r="J17" s="33"/>
      <c r="K17" s="33"/>
      <c r="L17" s="33"/>
    </row>
    <row r="18" spans="1:12">
      <c r="A18" s="33"/>
      <c r="B18" s="33"/>
      <c r="C18" s="33"/>
      <c r="D18" s="33"/>
      <c r="E18" s="33"/>
      <c r="F18" s="33"/>
      <c r="G18" s="33"/>
      <c r="H18" s="33"/>
      <c r="I18" s="33"/>
      <c r="J18" s="33"/>
      <c r="K18" s="33"/>
      <c r="L18" s="33"/>
    </row>
    <row r="19" spans="1:12">
      <c r="A19" s="33"/>
      <c r="B19" s="33"/>
      <c r="C19" s="33"/>
      <c r="D19" s="33"/>
      <c r="E19" s="33"/>
      <c r="F19" s="33"/>
      <c r="G19" s="33"/>
      <c r="H19" s="33"/>
      <c r="I19" s="33"/>
      <c r="J19" s="33"/>
      <c r="K19" s="33"/>
      <c r="L19" s="33"/>
    </row>
    <row r="20" spans="1:12">
      <c r="A20" s="33"/>
      <c r="B20" s="33"/>
      <c r="C20" s="33"/>
      <c r="D20" s="33"/>
      <c r="E20" s="33"/>
      <c r="F20" s="33"/>
      <c r="G20" s="33"/>
      <c r="H20" s="33"/>
      <c r="I20" s="33"/>
      <c r="J20" s="33"/>
      <c r="K20" s="33"/>
      <c r="L20" s="33"/>
    </row>
    <row r="21" spans="1:12">
      <c r="A21" s="33"/>
      <c r="B21" s="33"/>
      <c r="C21" s="33"/>
      <c r="D21" s="33"/>
      <c r="E21" s="33"/>
      <c r="F21" s="33"/>
      <c r="G21" s="33"/>
      <c r="H21" s="33"/>
      <c r="I21" s="33"/>
      <c r="J21" s="33"/>
      <c r="K21" s="33"/>
      <c r="L21" s="33"/>
    </row>
    <row r="22" spans="1:12">
      <c r="A22" s="33"/>
      <c r="B22" s="33"/>
      <c r="C22" s="33"/>
      <c r="D22" s="33"/>
      <c r="E22" s="33"/>
      <c r="F22" s="33"/>
      <c r="G22" s="33"/>
      <c r="H22" s="33"/>
      <c r="I22" s="33"/>
      <c r="J22" s="33"/>
      <c r="K22" s="33"/>
      <c r="L22" s="33"/>
    </row>
    <row r="23" spans="1:12">
      <c r="A23" s="33"/>
      <c r="B23" s="33"/>
      <c r="C23" s="33"/>
      <c r="D23" s="33"/>
      <c r="E23" s="33"/>
      <c r="F23" s="33"/>
      <c r="G23" s="33"/>
      <c r="H23" s="33"/>
      <c r="I23" s="33"/>
      <c r="J23" s="33"/>
      <c r="K23" s="33"/>
      <c r="L23" s="33"/>
    </row>
    <row r="24" spans="1:12">
      <c r="A24" s="33"/>
      <c r="B24" s="33"/>
      <c r="C24" s="33"/>
      <c r="D24" s="33"/>
      <c r="E24" s="33"/>
      <c r="F24" s="33"/>
      <c r="G24" s="33"/>
      <c r="H24" s="33"/>
      <c r="I24" s="33"/>
      <c r="J24" s="33"/>
      <c r="K24" s="33"/>
      <c r="L24" s="33"/>
    </row>
    <row r="25" spans="1:12">
      <c r="A25" s="33"/>
      <c r="B25" s="33"/>
      <c r="C25" s="33"/>
      <c r="D25" s="33"/>
      <c r="E25" s="33"/>
      <c r="F25" s="33"/>
      <c r="G25" s="33"/>
      <c r="H25" s="33"/>
      <c r="I25" s="33"/>
      <c r="J25" s="33"/>
      <c r="K25" s="33"/>
      <c r="L25" s="33"/>
    </row>
    <row r="26" spans="1:12">
      <c r="A26" s="33"/>
      <c r="B26" s="33"/>
      <c r="C26" s="33"/>
      <c r="D26" s="33"/>
      <c r="E26" s="33"/>
      <c r="F26" s="33"/>
      <c r="G26" s="33"/>
      <c r="H26" s="33"/>
      <c r="I26" s="33"/>
      <c r="J26" s="33"/>
      <c r="K26" s="33"/>
      <c r="L26" s="33"/>
    </row>
    <row r="27" spans="1:12">
      <c r="A27" s="33"/>
      <c r="B27" s="33"/>
      <c r="C27" s="33"/>
      <c r="D27" s="33"/>
      <c r="E27" s="33"/>
      <c r="F27" s="33"/>
      <c r="G27" s="33"/>
      <c r="H27" s="33"/>
      <c r="I27" s="33"/>
      <c r="J27" s="33"/>
      <c r="K27" s="33"/>
      <c r="L27" s="33"/>
    </row>
    <row r="28" spans="1:12">
      <c r="A28" s="33"/>
      <c r="B28" s="33"/>
      <c r="C28" s="33"/>
      <c r="D28" s="33"/>
      <c r="E28" s="33"/>
      <c r="F28" s="33"/>
      <c r="G28" s="33"/>
      <c r="H28" s="33"/>
      <c r="I28" s="33"/>
      <c r="J28" s="33"/>
      <c r="K28" s="33"/>
      <c r="L28" s="33"/>
    </row>
    <row r="29" spans="1:12">
      <c r="A29" s="33"/>
      <c r="B29" s="33"/>
      <c r="C29" s="33"/>
      <c r="D29" s="33"/>
      <c r="E29" s="33"/>
      <c r="F29" s="33"/>
      <c r="G29" s="33"/>
      <c r="H29" s="33"/>
      <c r="I29" s="33"/>
      <c r="J29" s="33"/>
      <c r="K29" s="33"/>
      <c r="L29" s="33"/>
    </row>
    <row r="30" spans="1:12">
      <c r="A30" s="33"/>
      <c r="B30" s="33"/>
      <c r="C30" s="33"/>
      <c r="D30" s="33"/>
      <c r="E30" s="33"/>
      <c r="F30" s="33"/>
      <c r="G30" s="33"/>
      <c r="H30" s="33"/>
      <c r="I30" s="33"/>
      <c r="J30" s="33"/>
      <c r="K30" s="33"/>
      <c r="L30" s="33"/>
    </row>
    <row r="31" spans="1:12">
      <c r="A31" s="33"/>
      <c r="B31" s="33"/>
      <c r="C31" s="33"/>
      <c r="D31" s="33"/>
      <c r="E31" s="33"/>
      <c r="F31" s="33"/>
      <c r="G31" s="33"/>
      <c r="H31" s="33"/>
      <c r="I31" s="33"/>
      <c r="J31" s="33"/>
      <c r="K31" s="33"/>
      <c r="L31" s="33"/>
    </row>
    <row r="32" spans="1:12">
      <c r="A32" s="33"/>
      <c r="B32" s="33"/>
      <c r="C32" s="33"/>
      <c r="D32" s="33"/>
      <c r="E32" s="33"/>
      <c r="F32" s="33"/>
      <c r="G32" s="33"/>
      <c r="H32" s="33"/>
      <c r="I32" s="33"/>
      <c r="J32" s="33"/>
      <c r="K32" s="33"/>
      <c r="L32" s="33"/>
    </row>
    <row r="33" spans="1:12">
      <c r="A33" s="33"/>
      <c r="B33" s="33"/>
      <c r="C33" s="33"/>
      <c r="D33" s="33"/>
      <c r="E33" s="33"/>
      <c r="F33" s="33"/>
      <c r="G33" s="33"/>
      <c r="H33" s="33"/>
      <c r="I33" s="33"/>
      <c r="J33" s="33"/>
      <c r="K33" s="33"/>
      <c r="L33" s="33"/>
    </row>
  </sheetData>
  <mergeCells count="10">
    <mergeCell ref="A8:E8"/>
    <mergeCell ref="G8:K8"/>
    <mergeCell ref="A9:E9"/>
    <mergeCell ref="G9:K9"/>
    <mergeCell ref="A3:E3"/>
    <mergeCell ref="G3:K3"/>
    <mergeCell ref="A4:E4"/>
    <mergeCell ref="G4:K4"/>
    <mergeCell ref="A6:E6"/>
    <mergeCell ref="G6:K6"/>
  </mergeCells>
  <printOptions horizontalCentered="1"/>
  <pageMargins left="0" right="0" top="0.47244094488188981" bottom="0" header="0" footer="0"/>
  <pageSetup paperSize="11" scale="93"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L50"/>
  <sheetViews>
    <sheetView rightToLeft="1" view="pageBreakPreview" topLeftCell="A7" zoomScaleNormal="100" zoomScaleSheetLayoutView="100" workbookViewId="0">
      <selection activeCell="M12" sqref="M12"/>
    </sheetView>
  </sheetViews>
  <sheetFormatPr defaultColWidth="9.140625" defaultRowHeight="12.75"/>
  <cols>
    <col min="1" max="1" width="22.28515625" style="55" customWidth="1"/>
    <col min="2" max="3" width="9.85546875" style="7" customWidth="1"/>
    <col min="4" max="4" width="9.85546875" style="56" customWidth="1"/>
    <col min="5" max="6" width="9.85546875" style="7" customWidth="1"/>
    <col min="7" max="7" width="9.85546875" style="56" customWidth="1"/>
    <col min="8" max="8" width="22.28515625" style="7" customWidth="1"/>
    <col min="9" max="16384" width="9.140625" style="7"/>
  </cols>
  <sheetData>
    <row r="1" spans="1:12" s="3" customFormat="1" ht="30.75">
      <c r="A1" s="101" t="s">
        <v>161</v>
      </c>
      <c r="B1" s="343"/>
      <c r="C1" s="343"/>
      <c r="D1" s="343"/>
      <c r="E1" s="343"/>
      <c r="F1" s="343"/>
      <c r="G1" s="342"/>
      <c r="H1" s="103" t="s">
        <v>162</v>
      </c>
    </row>
    <row r="2" spans="1:12" s="3" customFormat="1" ht="10.5" customHeight="1">
      <c r="A2" s="340"/>
      <c r="B2" s="341"/>
      <c r="C2" s="341"/>
      <c r="D2" s="341"/>
      <c r="E2" s="341"/>
      <c r="F2" s="341"/>
      <c r="G2" s="340"/>
      <c r="H2" s="341"/>
    </row>
    <row r="3" spans="1:12" ht="25.5" customHeight="1">
      <c r="A3" s="561" t="s">
        <v>179</v>
      </c>
      <c r="B3" s="561"/>
      <c r="C3" s="561"/>
      <c r="D3" s="561"/>
      <c r="E3" s="561"/>
      <c r="F3" s="561"/>
      <c r="G3" s="561"/>
      <c r="H3" s="561"/>
    </row>
    <row r="4" spans="1:12" ht="18.75">
      <c r="A4" s="562" t="s">
        <v>445</v>
      </c>
      <c r="B4" s="562"/>
      <c r="C4" s="562"/>
      <c r="D4" s="562"/>
      <c r="E4" s="562"/>
      <c r="F4" s="562"/>
      <c r="G4" s="562"/>
      <c r="H4" s="562"/>
    </row>
    <row r="5" spans="1:12" ht="17.25" customHeight="1">
      <c r="A5" s="542" t="s">
        <v>178</v>
      </c>
      <c r="B5" s="542"/>
      <c r="C5" s="542"/>
      <c r="D5" s="542"/>
      <c r="E5" s="542"/>
      <c r="F5" s="542"/>
      <c r="G5" s="542"/>
      <c r="H5" s="542"/>
    </row>
    <row r="6" spans="1:12">
      <c r="A6" s="543" t="s">
        <v>448</v>
      </c>
      <c r="B6" s="543"/>
      <c r="C6" s="543"/>
      <c r="D6" s="543"/>
      <c r="E6" s="543"/>
      <c r="F6" s="543"/>
      <c r="G6" s="543"/>
      <c r="H6" s="543"/>
    </row>
    <row r="7" spans="1:12" ht="15.75">
      <c r="A7" s="334" t="s">
        <v>231</v>
      </c>
      <c r="B7" s="5"/>
      <c r="C7" s="5"/>
      <c r="D7" s="6"/>
      <c r="E7" s="6"/>
      <c r="F7" s="5"/>
      <c r="G7" s="5"/>
      <c r="H7" s="8" t="s">
        <v>230</v>
      </c>
    </row>
    <row r="8" spans="1:12" ht="33" customHeight="1">
      <c r="A8" s="613" t="s">
        <v>453</v>
      </c>
      <c r="B8" s="546" t="s">
        <v>412</v>
      </c>
      <c r="C8" s="547"/>
      <c r="D8" s="548"/>
      <c r="E8" s="546" t="s">
        <v>452</v>
      </c>
      <c r="F8" s="547"/>
      <c r="G8" s="548"/>
      <c r="H8" s="615" t="s">
        <v>550</v>
      </c>
    </row>
    <row r="9" spans="1:12" ht="45.75" customHeight="1">
      <c r="A9" s="614"/>
      <c r="B9" s="226" t="s">
        <v>423</v>
      </c>
      <c r="C9" s="226" t="s">
        <v>424</v>
      </c>
      <c r="D9" s="301" t="s">
        <v>151</v>
      </c>
      <c r="E9" s="226" t="s">
        <v>423</v>
      </c>
      <c r="F9" s="226" t="s">
        <v>424</v>
      </c>
      <c r="G9" s="301" t="s">
        <v>151</v>
      </c>
      <c r="H9" s="616"/>
      <c r="K9" s="227" t="str">
        <f>B8</f>
        <v>الربع الثالث، 2018
Third Quarter, 2018</v>
      </c>
      <c r="L9" s="227" t="str">
        <f>E8</f>
        <v>الربع الرابع، 2018
Fourth Quarter, 2018</v>
      </c>
    </row>
    <row r="10" spans="1:12" s="54" customFormat="1" ht="21.75" customHeight="1" thickBot="1">
      <c r="A10" s="134">
        <v>-20</v>
      </c>
      <c r="B10" s="166">
        <v>21</v>
      </c>
      <c r="C10" s="74">
        <v>63</v>
      </c>
      <c r="D10" s="171">
        <f>B10+C10</f>
        <v>84</v>
      </c>
      <c r="E10" s="166">
        <v>16</v>
      </c>
      <c r="F10" s="74">
        <v>57</v>
      </c>
      <c r="G10" s="171">
        <f t="shared" ref="G10:G17" si="0">E10+F10</f>
        <v>73</v>
      </c>
      <c r="H10" s="41">
        <v>-20</v>
      </c>
      <c r="I10" s="412"/>
      <c r="J10" s="41">
        <v>-20</v>
      </c>
      <c r="K10" s="54">
        <f t="shared" ref="K10:K17" si="1">D10</f>
        <v>84</v>
      </c>
      <c r="L10" s="54">
        <f t="shared" ref="L10:L17" si="2">G10</f>
        <v>73</v>
      </c>
    </row>
    <row r="11" spans="1:12" s="54" customFormat="1" ht="21.75" customHeight="1" thickTop="1" thickBot="1">
      <c r="A11" s="135" t="s">
        <v>4</v>
      </c>
      <c r="B11" s="75">
        <v>272</v>
      </c>
      <c r="C11" s="75">
        <v>535</v>
      </c>
      <c r="D11" s="172">
        <f t="shared" ref="D11:D17" si="3">B11+C11</f>
        <v>807</v>
      </c>
      <c r="E11" s="75">
        <v>315</v>
      </c>
      <c r="F11" s="75">
        <v>569</v>
      </c>
      <c r="G11" s="172">
        <f t="shared" si="0"/>
        <v>884</v>
      </c>
      <c r="H11" s="13" t="s">
        <v>4</v>
      </c>
      <c r="I11" s="412"/>
      <c r="J11" s="13" t="s">
        <v>4</v>
      </c>
      <c r="K11" s="54">
        <f t="shared" si="1"/>
        <v>807</v>
      </c>
      <c r="L11" s="54">
        <f t="shared" si="2"/>
        <v>884</v>
      </c>
    </row>
    <row r="12" spans="1:12" s="54" customFormat="1" ht="21.75" customHeight="1" thickTop="1" thickBot="1">
      <c r="A12" s="136" t="s">
        <v>5</v>
      </c>
      <c r="B12" s="76">
        <v>569</v>
      </c>
      <c r="C12" s="76">
        <v>1455</v>
      </c>
      <c r="D12" s="173">
        <f>B12+C12</f>
        <v>2024</v>
      </c>
      <c r="E12" s="76">
        <v>547</v>
      </c>
      <c r="F12" s="76">
        <v>1594</v>
      </c>
      <c r="G12" s="173">
        <f>E12+F12</f>
        <v>2141</v>
      </c>
      <c r="H12" s="46" t="s">
        <v>5</v>
      </c>
      <c r="I12" s="412"/>
      <c r="J12" s="46" t="s">
        <v>5</v>
      </c>
      <c r="K12" s="54">
        <f t="shared" si="1"/>
        <v>2024</v>
      </c>
      <c r="L12" s="54">
        <f t="shared" si="2"/>
        <v>2141</v>
      </c>
    </row>
    <row r="13" spans="1:12" s="54" customFormat="1" ht="21.75" customHeight="1" thickTop="1" thickBot="1">
      <c r="A13" s="135" t="s">
        <v>6</v>
      </c>
      <c r="B13" s="75">
        <v>535</v>
      </c>
      <c r="C13" s="75">
        <v>1836</v>
      </c>
      <c r="D13" s="172">
        <f t="shared" si="3"/>
        <v>2371</v>
      </c>
      <c r="E13" s="75">
        <v>486</v>
      </c>
      <c r="F13" s="75">
        <v>1826</v>
      </c>
      <c r="G13" s="172">
        <f t="shared" si="0"/>
        <v>2312</v>
      </c>
      <c r="H13" s="13" t="s">
        <v>6</v>
      </c>
      <c r="I13" s="412"/>
      <c r="J13" s="13" t="s">
        <v>6</v>
      </c>
      <c r="K13" s="54">
        <f t="shared" si="1"/>
        <v>2371</v>
      </c>
      <c r="L13" s="54">
        <f t="shared" si="2"/>
        <v>2312</v>
      </c>
    </row>
    <row r="14" spans="1:12" s="54" customFormat="1" ht="21.75" customHeight="1" thickTop="1" thickBot="1">
      <c r="A14" s="136" t="s">
        <v>7</v>
      </c>
      <c r="B14" s="76">
        <v>356</v>
      </c>
      <c r="C14" s="76">
        <v>843</v>
      </c>
      <c r="D14" s="173">
        <f t="shared" si="3"/>
        <v>1199</v>
      </c>
      <c r="E14" s="76">
        <v>304</v>
      </c>
      <c r="F14" s="76">
        <v>883</v>
      </c>
      <c r="G14" s="173">
        <f t="shared" si="0"/>
        <v>1187</v>
      </c>
      <c r="H14" s="46" t="s">
        <v>7</v>
      </c>
      <c r="I14" s="412"/>
      <c r="J14" s="46" t="s">
        <v>7</v>
      </c>
      <c r="K14" s="54">
        <f t="shared" si="1"/>
        <v>1199</v>
      </c>
      <c r="L14" s="54">
        <f t="shared" si="2"/>
        <v>1187</v>
      </c>
    </row>
    <row r="15" spans="1:12" s="54" customFormat="1" ht="21.75" customHeight="1" thickTop="1" thickBot="1">
      <c r="A15" s="135" t="s">
        <v>8</v>
      </c>
      <c r="B15" s="75">
        <v>89</v>
      </c>
      <c r="C15" s="75">
        <v>202</v>
      </c>
      <c r="D15" s="172">
        <f t="shared" si="3"/>
        <v>291</v>
      </c>
      <c r="E15" s="75">
        <v>94</v>
      </c>
      <c r="F15" s="75">
        <v>202</v>
      </c>
      <c r="G15" s="172">
        <f t="shared" si="0"/>
        <v>296</v>
      </c>
      <c r="H15" s="13" t="s">
        <v>8</v>
      </c>
      <c r="I15" s="412"/>
      <c r="J15" s="13" t="s">
        <v>8</v>
      </c>
      <c r="K15" s="54">
        <f t="shared" si="1"/>
        <v>291</v>
      </c>
      <c r="L15" s="54">
        <f t="shared" si="2"/>
        <v>296</v>
      </c>
    </row>
    <row r="16" spans="1:12" s="54" customFormat="1" ht="21.75" customHeight="1" thickTop="1" thickBot="1">
      <c r="A16" s="136" t="s">
        <v>9</v>
      </c>
      <c r="B16" s="167">
        <v>5</v>
      </c>
      <c r="C16" s="76">
        <v>13</v>
      </c>
      <c r="D16" s="173">
        <f t="shared" si="3"/>
        <v>18</v>
      </c>
      <c r="E16" s="167">
        <v>5</v>
      </c>
      <c r="F16" s="76">
        <v>21</v>
      </c>
      <c r="G16" s="173">
        <f t="shared" si="0"/>
        <v>26</v>
      </c>
      <c r="H16" s="46" t="s">
        <v>9</v>
      </c>
      <c r="I16" s="412"/>
      <c r="J16" s="46" t="s">
        <v>9</v>
      </c>
      <c r="K16" s="54">
        <f t="shared" si="1"/>
        <v>18</v>
      </c>
      <c r="L16" s="54">
        <f t="shared" si="2"/>
        <v>26</v>
      </c>
    </row>
    <row r="17" spans="1:12" s="54" customFormat="1" ht="21.75" customHeight="1" thickTop="1">
      <c r="A17" s="137" t="s">
        <v>64</v>
      </c>
      <c r="B17" s="168">
        <v>0</v>
      </c>
      <c r="C17" s="339">
        <v>3</v>
      </c>
      <c r="D17" s="174">
        <f t="shared" si="3"/>
        <v>3</v>
      </c>
      <c r="E17" s="445">
        <v>0</v>
      </c>
      <c r="F17" s="339">
        <v>4</v>
      </c>
      <c r="G17" s="174">
        <f t="shared" si="0"/>
        <v>4</v>
      </c>
      <c r="H17" s="211" t="s">
        <v>64</v>
      </c>
      <c r="I17" s="412"/>
      <c r="J17" s="211" t="s">
        <v>64</v>
      </c>
      <c r="K17" s="54">
        <f t="shared" si="1"/>
        <v>3</v>
      </c>
      <c r="L17" s="54">
        <f t="shared" si="2"/>
        <v>4</v>
      </c>
    </row>
    <row r="18" spans="1:12" s="54" customFormat="1" ht="21.75" customHeight="1">
      <c r="A18" s="169" t="s">
        <v>13</v>
      </c>
      <c r="B18" s="170">
        <f>SUM(B10:B17)</f>
        <v>1847</v>
      </c>
      <c r="C18" s="170">
        <f t="shared" ref="C18:D18" si="4">SUM(C10:C17)</f>
        <v>4950</v>
      </c>
      <c r="D18" s="170">
        <f t="shared" si="4"/>
        <v>6797</v>
      </c>
      <c r="E18" s="170">
        <f>SUM(E10:E17)</f>
        <v>1767</v>
      </c>
      <c r="F18" s="170">
        <f t="shared" ref="F18:G18" si="5">SUM(F10:F17)</f>
        <v>5156</v>
      </c>
      <c r="G18" s="170">
        <f t="shared" si="5"/>
        <v>6923</v>
      </c>
      <c r="H18" s="413" t="s">
        <v>14</v>
      </c>
      <c r="I18" s="412"/>
    </row>
    <row r="19" spans="1:12">
      <c r="A19" s="139"/>
      <c r="B19" s="73"/>
      <c r="C19" s="73"/>
      <c r="D19" s="140"/>
      <c r="E19" s="73"/>
      <c r="F19" s="73"/>
      <c r="G19" s="140"/>
      <c r="H19" s="73"/>
    </row>
    <row r="20" spans="1:12" ht="7.5" customHeight="1">
      <c r="A20" s="139"/>
      <c r="B20" s="73"/>
      <c r="C20" s="73"/>
      <c r="D20" s="140"/>
      <c r="E20" s="73"/>
      <c r="F20" s="73"/>
      <c r="G20" s="140"/>
      <c r="H20" s="73"/>
    </row>
    <row r="21" spans="1:12">
      <c r="A21" s="139"/>
      <c r="B21" s="73"/>
      <c r="C21" s="73"/>
      <c r="D21" s="140"/>
      <c r="E21" s="73"/>
      <c r="F21" s="73"/>
      <c r="G21" s="140"/>
      <c r="H21" s="73"/>
    </row>
    <row r="22" spans="1:12">
      <c r="A22" s="139"/>
      <c r="B22" s="73"/>
      <c r="C22" s="73"/>
      <c r="D22" s="140"/>
      <c r="E22" s="73"/>
      <c r="F22" s="73"/>
      <c r="G22" s="140"/>
      <c r="H22" s="73"/>
    </row>
    <row r="23" spans="1:12">
      <c r="A23" s="139"/>
      <c r="B23" s="73"/>
      <c r="C23" s="73"/>
      <c r="D23" s="140"/>
      <c r="E23" s="73"/>
      <c r="F23" s="73"/>
      <c r="G23" s="140"/>
      <c r="H23" s="73"/>
    </row>
    <row r="24" spans="1:12">
      <c r="A24" s="139"/>
      <c r="B24" s="73"/>
      <c r="C24" s="73"/>
      <c r="D24" s="140"/>
      <c r="E24" s="73"/>
      <c r="F24" s="73"/>
      <c r="G24" s="140"/>
      <c r="H24" s="73"/>
    </row>
    <row r="25" spans="1:12">
      <c r="A25" s="139"/>
      <c r="B25" s="73"/>
      <c r="C25" s="73"/>
      <c r="D25" s="140"/>
      <c r="E25" s="73"/>
      <c r="F25" s="73"/>
      <c r="G25" s="140"/>
      <c r="H25" s="73"/>
    </row>
    <row r="26" spans="1:12">
      <c r="A26" s="139"/>
      <c r="B26" s="73"/>
      <c r="C26" s="73"/>
      <c r="D26" s="140"/>
      <c r="E26" s="73"/>
      <c r="F26" s="73"/>
      <c r="G26" s="140"/>
      <c r="H26" s="73"/>
    </row>
    <row r="27" spans="1:12">
      <c r="A27" s="139"/>
      <c r="B27" s="73"/>
      <c r="C27" s="73"/>
      <c r="D27" s="140"/>
      <c r="E27" s="73"/>
      <c r="F27" s="73"/>
      <c r="G27" s="140"/>
      <c r="H27" s="73"/>
    </row>
    <row r="28" spans="1:12">
      <c r="A28" s="139"/>
      <c r="B28" s="73"/>
      <c r="C28" s="73"/>
      <c r="D28" s="140"/>
      <c r="E28" s="73"/>
      <c r="F28" s="73"/>
      <c r="G28" s="140"/>
      <c r="H28" s="73"/>
    </row>
    <row r="29" spans="1:12">
      <c r="A29" s="139"/>
      <c r="B29" s="73"/>
      <c r="C29" s="73"/>
      <c r="D29" s="140"/>
      <c r="E29" s="73"/>
      <c r="F29" s="73"/>
      <c r="G29" s="140"/>
      <c r="H29" s="73"/>
    </row>
    <row r="30" spans="1:12">
      <c r="A30" s="139"/>
      <c r="B30" s="73"/>
      <c r="C30" s="73"/>
      <c r="D30" s="140"/>
      <c r="E30" s="73"/>
      <c r="F30" s="73"/>
      <c r="G30" s="140"/>
      <c r="H30" s="73"/>
    </row>
    <row r="31" spans="1:12">
      <c r="A31" s="139"/>
      <c r="B31" s="73"/>
      <c r="C31" s="73"/>
      <c r="D31" s="140"/>
      <c r="E31" s="73"/>
      <c r="F31" s="73"/>
      <c r="G31" s="140"/>
      <c r="H31" s="73"/>
    </row>
    <row r="32" spans="1:12">
      <c r="A32" s="139"/>
      <c r="B32" s="73"/>
      <c r="C32" s="73"/>
      <c r="D32" s="140"/>
      <c r="E32" s="73"/>
      <c r="F32" s="73"/>
      <c r="G32" s="140"/>
      <c r="H32" s="73"/>
    </row>
    <row r="33" spans="1:8">
      <c r="A33" s="139"/>
      <c r="B33" s="73"/>
      <c r="C33" s="73"/>
      <c r="D33" s="140"/>
      <c r="E33" s="73"/>
      <c r="F33" s="73"/>
      <c r="G33" s="140"/>
      <c r="H33" s="73"/>
    </row>
    <row r="34" spans="1:8">
      <c r="A34" s="139"/>
      <c r="B34" s="73"/>
      <c r="C34" s="73"/>
      <c r="D34" s="140"/>
      <c r="E34" s="73"/>
      <c r="F34" s="73"/>
      <c r="G34" s="140"/>
      <c r="H34" s="73"/>
    </row>
    <row r="35" spans="1:8">
      <c r="A35" s="139"/>
      <c r="B35" s="73"/>
      <c r="C35" s="73"/>
      <c r="D35" s="140"/>
      <c r="E35" s="73"/>
      <c r="F35" s="73"/>
      <c r="G35" s="140"/>
      <c r="H35" s="73"/>
    </row>
    <row r="36" spans="1:8">
      <c r="A36" s="139"/>
      <c r="B36" s="73"/>
      <c r="C36" s="73"/>
      <c r="D36" s="140"/>
      <c r="E36" s="73"/>
      <c r="F36" s="73"/>
      <c r="G36" s="140"/>
      <c r="H36" s="73"/>
    </row>
    <row r="37" spans="1:8">
      <c r="A37" s="139"/>
      <c r="B37" s="73"/>
      <c r="C37" s="73"/>
      <c r="D37" s="140"/>
      <c r="E37" s="73"/>
      <c r="F37" s="73"/>
      <c r="G37" s="140"/>
      <c r="H37" s="73"/>
    </row>
    <row r="38" spans="1:8">
      <c r="A38" s="139"/>
      <c r="B38" s="73"/>
      <c r="C38" s="73"/>
      <c r="D38" s="140"/>
      <c r="E38" s="73"/>
      <c r="F38" s="73"/>
      <c r="G38" s="140"/>
      <c r="H38" s="73"/>
    </row>
    <row r="39" spans="1:8">
      <c r="A39" s="139"/>
      <c r="B39" s="73"/>
      <c r="C39" s="73"/>
      <c r="D39" s="140"/>
      <c r="E39" s="73"/>
      <c r="F39" s="73"/>
      <c r="G39" s="140"/>
      <c r="H39" s="73"/>
    </row>
    <row r="40" spans="1:8">
      <c r="A40" s="139"/>
      <c r="B40" s="73"/>
      <c r="C40" s="73"/>
      <c r="D40" s="140"/>
      <c r="E40" s="73"/>
      <c r="F40" s="73"/>
      <c r="G40" s="140"/>
      <c r="H40" s="73"/>
    </row>
    <row r="41" spans="1:8">
      <c r="A41" s="139"/>
      <c r="B41" s="73"/>
      <c r="C41" s="73"/>
      <c r="D41" s="140"/>
      <c r="E41" s="73"/>
      <c r="F41" s="73"/>
      <c r="G41" s="140"/>
      <c r="H41" s="73"/>
    </row>
    <row r="42" spans="1:8">
      <c r="A42" s="139"/>
      <c r="B42" s="73"/>
      <c r="C42" s="73"/>
      <c r="D42" s="140"/>
      <c r="E42" s="73"/>
      <c r="F42" s="73"/>
      <c r="G42" s="140"/>
      <c r="H42" s="73"/>
    </row>
    <row r="43" spans="1:8">
      <c r="A43" s="139"/>
      <c r="B43" s="73"/>
      <c r="C43" s="73"/>
      <c r="D43" s="140"/>
      <c r="E43" s="73"/>
      <c r="F43" s="73"/>
      <c r="G43" s="140"/>
      <c r="H43" s="73"/>
    </row>
    <row r="44" spans="1:8">
      <c r="A44" s="139"/>
      <c r="B44" s="73"/>
      <c r="C44" s="73"/>
      <c r="D44" s="140"/>
      <c r="E44" s="73"/>
      <c r="F44" s="73"/>
      <c r="G44" s="140"/>
      <c r="H44" s="73"/>
    </row>
    <row r="45" spans="1:8">
      <c r="A45" s="139"/>
      <c r="B45" s="73"/>
      <c r="C45" s="73"/>
      <c r="D45" s="140"/>
      <c r="E45" s="73"/>
      <c r="F45" s="73"/>
      <c r="G45" s="140"/>
      <c r="H45" s="73"/>
    </row>
    <row r="46" spans="1:8">
      <c r="A46" s="139"/>
      <c r="B46" s="73"/>
      <c r="C46" s="73"/>
      <c r="D46" s="140"/>
      <c r="E46" s="73"/>
      <c r="F46" s="73"/>
      <c r="G46" s="140"/>
      <c r="H46" s="73"/>
    </row>
    <row r="47" spans="1:8">
      <c r="A47" s="139"/>
      <c r="B47" s="73"/>
      <c r="C47" s="73"/>
      <c r="D47" s="140"/>
      <c r="E47" s="73"/>
      <c r="F47" s="73"/>
      <c r="G47" s="140"/>
      <c r="H47" s="73"/>
    </row>
    <row r="48" spans="1:8">
      <c r="A48" s="139"/>
      <c r="B48" s="73"/>
      <c r="C48" s="73"/>
      <c r="D48" s="140"/>
      <c r="E48" s="73"/>
      <c r="F48" s="73"/>
      <c r="G48" s="140"/>
      <c r="H48" s="73"/>
    </row>
    <row r="49" spans="1:8">
      <c r="A49" s="139"/>
      <c r="B49" s="73"/>
      <c r="C49" s="73"/>
      <c r="D49" s="140"/>
      <c r="E49" s="73"/>
      <c r="F49" s="73"/>
      <c r="G49" s="140"/>
      <c r="H49" s="73"/>
    </row>
    <row r="50" spans="1:8" ht="18" customHeight="1">
      <c r="A50" s="139"/>
      <c r="B50" s="73"/>
      <c r="C50" s="73"/>
      <c r="D50" s="140"/>
      <c r="E50" s="73"/>
      <c r="F50" s="73"/>
      <c r="G50" s="140"/>
      <c r="H50" s="73"/>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5" orientation="landscape" r:id="rId1"/>
  <rowBreaks count="1" manualBreakCount="1">
    <brk id="18" max="7" man="1"/>
  </rowBreaks>
  <colBreaks count="1" manualBreakCount="1">
    <brk id="8" max="1048575"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P49"/>
  <sheetViews>
    <sheetView rightToLeft="1" view="pageBreakPreview" zoomScaleNormal="100" zoomScaleSheetLayoutView="100" workbookViewId="0">
      <selection activeCell="N8" sqref="N8"/>
    </sheetView>
  </sheetViews>
  <sheetFormatPr defaultColWidth="9.140625" defaultRowHeight="12.75"/>
  <cols>
    <col min="1" max="1" width="21.5703125" style="55" customWidth="1"/>
    <col min="2" max="2" width="6.85546875" style="7" customWidth="1"/>
    <col min="3" max="3" width="7.5703125" style="7" customWidth="1"/>
    <col min="4" max="5" width="6.85546875" style="72" customWidth="1"/>
    <col min="6" max="6" width="7.7109375" style="72" customWidth="1"/>
    <col min="7" max="7" width="6.85546875" style="72" customWidth="1"/>
    <col min="8" max="8" width="6.85546875" style="7" customWidth="1"/>
    <col min="9" max="9" width="7.42578125" style="7" customWidth="1"/>
    <col min="10" max="10" width="6.85546875" style="72" customWidth="1"/>
    <col min="11" max="11" width="22" style="55" customWidth="1"/>
    <col min="12" max="16384" width="9.140625" style="7"/>
  </cols>
  <sheetData>
    <row r="1" spans="1:16" s="3" customFormat="1" ht="30.75">
      <c r="A1" s="101" t="s">
        <v>161</v>
      </c>
      <c r="B1" s="343"/>
      <c r="C1" s="343"/>
      <c r="D1" s="343"/>
      <c r="E1" s="343"/>
      <c r="F1" s="343"/>
      <c r="G1" s="342"/>
      <c r="H1" s="342"/>
      <c r="I1" s="342"/>
      <c r="J1" s="342"/>
      <c r="K1" s="103" t="s">
        <v>162</v>
      </c>
    </row>
    <row r="2" spans="1:16" s="3" customFormat="1">
      <c r="A2" s="340"/>
      <c r="B2" s="341"/>
      <c r="C2" s="341"/>
      <c r="D2" s="341"/>
      <c r="E2" s="341"/>
      <c r="F2" s="341"/>
      <c r="G2" s="340"/>
      <c r="H2" s="341"/>
      <c r="I2" s="341"/>
      <c r="J2" s="341"/>
      <c r="K2" s="341"/>
    </row>
    <row r="3" spans="1:16" ht="21.75">
      <c r="A3" s="561" t="s">
        <v>102</v>
      </c>
      <c r="B3" s="561"/>
      <c r="C3" s="561"/>
      <c r="D3" s="561"/>
      <c r="E3" s="561"/>
      <c r="F3" s="561"/>
      <c r="G3" s="561"/>
      <c r="H3" s="561"/>
      <c r="I3" s="561"/>
      <c r="J3" s="561"/>
      <c r="K3" s="561"/>
    </row>
    <row r="4" spans="1:16" ht="18.75">
      <c r="A4" s="562" t="s">
        <v>432</v>
      </c>
      <c r="B4" s="562"/>
      <c r="C4" s="562"/>
      <c r="D4" s="562"/>
      <c r="E4" s="562"/>
      <c r="F4" s="562"/>
      <c r="G4" s="562"/>
      <c r="H4" s="562"/>
      <c r="I4" s="562"/>
      <c r="J4" s="562"/>
      <c r="K4" s="562"/>
    </row>
    <row r="5" spans="1:16">
      <c r="A5" s="542" t="s">
        <v>243</v>
      </c>
      <c r="B5" s="542"/>
      <c r="C5" s="542"/>
      <c r="D5" s="542"/>
      <c r="E5" s="542"/>
      <c r="F5" s="542"/>
      <c r="G5" s="542"/>
      <c r="H5" s="542"/>
      <c r="I5" s="542"/>
      <c r="J5" s="542"/>
      <c r="K5" s="542"/>
    </row>
    <row r="6" spans="1:16">
      <c r="A6" s="543" t="s">
        <v>433</v>
      </c>
      <c r="B6" s="543"/>
      <c r="C6" s="543"/>
      <c r="D6" s="543"/>
      <c r="E6" s="543"/>
      <c r="F6" s="543"/>
      <c r="G6" s="543"/>
      <c r="H6" s="543"/>
      <c r="I6" s="543"/>
      <c r="J6" s="543"/>
      <c r="K6" s="543"/>
    </row>
    <row r="7" spans="1:16" ht="15.75">
      <c r="A7" s="334" t="s">
        <v>233</v>
      </c>
      <c r="B7" s="5"/>
      <c r="C7" s="5"/>
      <c r="D7" s="6"/>
      <c r="E7" s="6"/>
      <c r="F7" s="5"/>
      <c r="G7" s="5"/>
      <c r="H7" s="6"/>
      <c r="I7" s="6"/>
      <c r="J7" s="5"/>
      <c r="K7" s="8" t="s">
        <v>232</v>
      </c>
    </row>
    <row r="8" spans="1:16" ht="37.5" customHeight="1" thickBot="1">
      <c r="A8" s="619" t="s">
        <v>376</v>
      </c>
      <c r="B8" s="546" t="s">
        <v>292</v>
      </c>
      <c r="C8" s="547"/>
      <c r="D8" s="548"/>
      <c r="E8" s="546" t="s">
        <v>295</v>
      </c>
      <c r="F8" s="547"/>
      <c r="G8" s="548"/>
      <c r="H8" s="546" t="s">
        <v>296</v>
      </c>
      <c r="I8" s="547"/>
      <c r="J8" s="548"/>
      <c r="K8" s="622" t="s">
        <v>551</v>
      </c>
    </row>
    <row r="9" spans="1:16" s="57" customFormat="1" ht="23.25" customHeight="1" thickTop="1" thickBot="1">
      <c r="A9" s="620"/>
      <c r="B9" s="618" t="s">
        <v>332</v>
      </c>
      <c r="C9" s="618" t="s">
        <v>331</v>
      </c>
      <c r="D9" s="617" t="s">
        <v>3</v>
      </c>
      <c r="E9" s="618" t="s">
        <v>332</v>
      </c>
      <c r="F9" s="618" t="s">
        <v>331</v>
      </c>
      <c r="G9" s="617" t="s">
        <v>3</v>
      </c>
      <c r="H9" s="618" t="s">
        <v>332</v>
      </c>
      <c r="I9" s="618" t="s">
        <v>331</v>
      </c>
      <c r="J9" s="617" t="s">
        <v>103</v>
      </c>
      <c r="K9" s="623"/>
    </row>
    <row r="10" spans="1:16" s="54" customFormat="1" ht="23.25" customHeight="1" thickTop="1">
      <c r="A10" s="621"/>
      <c r="B10" s="579"/>
      <c r="C10" s="579"/>
      <c r="D10" s="569"/>
      <c r="E10" s="579"/>
      <c r="F10" s="579"/>
      <c r="G10" s="569"/>
      <c r="H10" s="579"/>
      <c r="I10" s="579"/>
      <c r="J10" s="569" t="s">
        <v>104</v>
      </c>
      <c r="K10" s="624"/>
      <c r="O10" s="138" t="s">
        <v>163</v>
      </c>
      <c r="P10" s="138" t="s">
        <v>164</v>
      </c>
    </row>
    <row r="11" spans="1:16" s="54" customFormat="1" ht="21" customHeight="1" thickBot="1">
      <c r="A11" s="134">
        <v>-20</v>
      </c>
      <c r="B11" s="58">
        <v>11</v>
      </c>
      <c r="C11" s="58">
        <v>5</v>
      </c>
      <c r="D11" s="59">
        <f>B11+C11</f>
        <v>16</v>
      </c>
      <c r="E11" s="58">
        <v>24</v>
      </c>
      <c r="F11" s="58">
        <v>33</v>
      </c>
      <c r="G11" s="59">
        <f>E11+F11</f>
        <v>57</v>
      </c>
      <c r="H11" s="59">
        <f>B11+E11</f>
        <v>35</v>
      </c>
      <c r="I11" s="59">
        <f>C11+F11</f>
        <v>38</v>
      </c>
      <c r="J11" s="59">
        <f>H11+I11</f>
        <v>73</v>
      </c>
      <c r="K11" s="60">
        <v>-20</v>
      </c>
      <c r="N11" s="134">
        <v>-20</v>
      </c>
      <c r="O11" s="54">
        <f>D11</f>
        <v>16</v>
      </c>
      <c r="P11" s="54">
        <f>G11</f>
        <v>57</v>
      </c>
    </row>
    <row r="12" spans="1:16" s="54" customFormat="1" ht="21" customHeight="1" thickTop="1" thickBot="1">
      <c r="A12" s="135" t="s">
        <v>4</v>
      </c>
      <c r="B12" s="61">
        <v>162</v>
      </c>
      <c r="C12" s="61">
        <v>153</v>
      </c>
      <c r="D12" s="62">
        <f t="shared" ref="D12:D18" si="0">B12+C12</f>
        <v>315</v>
      </c>
      <c r="E12" s="61">
        <v>278</v>
      </c>
      <c r="F12" s="61">
        <v>291</v>
      </c>
      <c r="G12" s="62">
        <f t="shared" ref="G12:G18" si="1">E12+F12</f>
        <v>569</v>
      </c>
      <c r="H12" s="62">
        <f t="shared" ref="H12:I18" si="2">B12+E12</f>
        <v>440</v>
      </c>
      <c r="I12" s="62">
        <f t="shared" si="2"/>
        <v>444</v>
      </c>
      <c r="J12" s="62">
        <f t="shared" ref="J12:J18" si="3">H12+I12</f>
        <v>884</v>
      </c>
      <c r="K12" s="63" t="s">
        <v>4</v>
      </c>
      <c r="N12" s="135" t="s">
        <v>4</v>
      </c>
      <c r="O12" s="54">
        <f t="shared" ref="O12:O18" si="4">D12</f>
        <v>315</v>
      </c>
      <c r="P12" s="54">
        <f t="shared" ref="P12:P18" si="5">G12</f>
        <v>569</v>
      </c>
    </row>
    <row r="13" spans="1:16" s="54" customFormat="1" ht="21" customHeight="1" thickTop="1" thickBot="1">
      <c r="A13" s="136" t="s">
        <v>5</v>
      </c>
      <c r="B13" s="64">
        <v>249</v>
      </c>
      <c r="C13" s="64">
        <v>298</v>
      </c>
      <c r="D13" s="65">
        <f t="shared" si="0"/>
        <v>547</v>
      </c>
      <c r="E13" s="64">
        <v>826</v>
      </c>
      <c r="F13" s="64">
        <v>768</v>
      </c>
      <c r="G13" s="65">
        <f t="shared" si="1"/>
        <v>1594</v>
      </c>
      <c r="H13" s="65">
        <f t="shared" si="2"/>
        <v>1075</v>
      </c>
      <c r="I13" s="65">
        <f t="shared" si="2"/>
        <v>1066</v>
      </c>
      <c r="J13" s="65">
        <f t="shared" si="3"/>
        <v>2141</v>
      </c>
      <c r="K13" s="66" t="s">
        <v>5</v>
      </c>
      <c r="N13" s="136" t="s">
        <v>5</v>
      </c>
      <c r="O13" s="54">
        <f t="shared" si="4"/>
        <v>547</v>
      </c>
      <c r="P13" s="54">
        <f t="shared" si="5"/>
        <v>1594</v>
      </c>
    </row>
    <row r="14" spans="1:16" s="54" customFormat="1" ht="21" customHeight="1" thickTop="1" thickBot="1">
      <c r="A14" s="135" t="s">
        <v>6</v>
      </c>
      <c r="B14" s="61">
        <v>228</v>
      </c>
      <c r="C14" s="61">
        <v>258</v>
      </c>
      <c r="D14" s="62">
        <f t="shared" si="0"/>
        <v>486</v>
      </c>
      <c r="E14" s="61">
        <v>918</v>
      </c>
      <c r="F14" s="61">
        <v>908</v>
      </c>
      <c r="G14" s="62">
        <f t="shared" si="1"/>
        <v>1826</v>
      </c>
      <c r="H14" s="62">
        <f t="shared" si="2"/>
        <v>1146</v>
      </c>
      <c r="I14" s="62">
        <f t="shared" si="2"/>
        <v>1166</v>
      </c>
      <c r="J14" s="62">
        <f>H14+I14</f>
        <v>2312</v>
      </c>
      <c r="K14" s="63" t="s">
        <v>6</v>
      </c>
      <c r="N14" s="135" t="s">
        <v>6</v>
      </c>
      <c r="O14" s="54">
        <f t="shared" si="4"/>
        <v>486</v>
      </c>
      <c r="P14" s="54">
        <f t="shared" si="5"/>
        <v>1826</v>
      </c>
    </row>
    <row r="15" spans="1:16" s="54" customFormat="1" ht="21" customHeight="1" thickTop="1" thickBot="1">
      <c r="A15" s="136" t="s">
        <v>7</v>
      </c>
      <c r="B15" s="64">
        <v>157</v>
      </c>
      <c r="C15" s="64">
        <v>147</v>
      </c>
      <c r="D15" s="65">
        <f t="shared" si="0"/>
        <v>304</v>
      </c>
      <c r="E15" s="64">
        <v>433</v>
      </c>
      <c r="F15" s="64">
        <v>450</v>
      </c>
      <c r="G15" s="65">
        <f t="shared" si="1"/>
        <v>883</v>
      </c>
      <c r="H15" s="65">
        <f t="shared" si="2"/>
        <v>590</v>
      </c>
      <c r="I15" s="65">
        <f t="shared" si="2"/>
        <v>597</v>
      </c>
      <c r="J15" s="65">
        <f>H15+I15</f>
        <v>1187</v>
      </c>
      <c r="K15" s="66" t="s">
        <v>7</v>
      </c>
      <c r="N15" s="136" t="s">
        <v>7</v>
      </c>
      <c r="O15" s="54">
        <f t="shared" si="4"/>
        <v>304</v>
      </c>
      <c r="P15" s="54">
        <f t="shared" si="5"/>
        <v>883</v>
      </c>
    </row>
    <row r="16" spans="1:16" s="54" customFormat="1" ht="21" customHeight="1" thickTop="1" thickBot="1">
      <c r="A16" s="135" t="s">
        <v>8</v>
      </c>
      <c r="B16" s="61">
        <v>53</v>
      </c>
      <c r="C16" s="61">
        <v>41</v>
      </c>
      <c r="D16" s="62">
        <f>B16+C16</f>
        <v>94</v>
      </c>
      <c r="E16" s="61">
        <v>112</v>
      </c>
      <c r="F16" s="61">
        <v>90</v>
      </c>
      <c r="G16" s="62">
        <f>E16+F16</f>
        <v>202</v>
      </c>
      <c r="H16" s="62">
        <f t="shared" si="2"/>
        <v>165</v>
      </c>
      <c r="I16" s="62">
        <f t="shared" si="2"/>
        <v>131</v>
      </c>
      <c r="J16" s="62">
        <f t="shared" si="3"/>
        <v>296</v>
      </c>
      <c r="K16" s="63" t="s">
        <v>8</v>
      </c>
      <c r="N16" s="135" t="s">
        <v>8</v>
      </c>
      <c r="O16" s="54">
        <f t="shared" si="4"/>
        <v>94</v>
      </c>
      <c r="P16" s="54">
        <f t="shared" si="5"/>
        <v>202</v>
      </c>
    </row>
    <row r="17" spans="1:16" s="54" customFormat="1" ht="21" customHeight="1" thickTop="1" thickBot="1">
      <c r="A17" s="136" t="s">
        <v>9</v>
      </c>
      <c r="B17" s="64">
        <v>2</v>
      </c>
      <c r="C17" s="64">
        <v>3</v>
      </c>
      <c r="D17" s="65">
        <f t="shared" si="0"/>
        <v>5</v>
      </c>
      <c r="E17" s="64">
        <v>9</v>
      </c>
      <c r="F17" s="64">
        <v>12</v>
      </c>
      <c r="G17" s="65">
        <f t="shared" si="1"/>
        <v>21</v>
      </c>
      <c r="H17" s="65">
        <f t="shared" si="2"/>
        <v>11</v>
      </c>
      <c r="I17" s="65">
        <f t="shared" si="2"/>
        <v>15</v>
      </c>
      <c r="J17" s="65">
        <f t="shared" si="3"/>
        <v>26</v>
      </c>
      <c r="K17" s="66" t="s">
        <v>9</v>
      </c>
      <c r="N17" s="136" t="s">
        <v>9</v>
      </c>
      <c r="O17" s="54">
        <f t="shared" si="4"/>
        <v>5</v>
      </c>
      <c r="P17" s="54">
        <f t="shared" si="5"/>
        <v>21</v>
      </c>
    </row>
    <row r="18" spans="1:16" s="54" customFormat="1" ht="21" customHeight="1" thickTop="1">
      <c r="A18" s="137" t="s">
        <v>64</v>
      </c>
      <c r="B18" s="451">
        <v>0</v>
      </c>
      <c r="C18" s="451">
        <v>0</v>
      </c>
      <c r="D18" s="68">
        <f t="shared" si="0"/>
        <v>0</v>
      </c>
      <c r="E18" s="67">
        <v>2</v>
      </c>
      <c r="F18" s="67">
        <v>2</v>
      </c>
      <c r="G18" s="68">
        <f t="shared" si="1"/>
        <v>4</v>
      </c>
      <c r="H18" s="68">
        <f t="shared" si="2"/>
        <v>2</v>
      </c>
      <c r="I18" s="68">
        <f t="shared" si="2"/>
        <v>2</v>
      </c>
      <c r="J18" s="68">
        <f t="shared" si="3"/>
        <v>4</v>
      </c>
      <c r="K18" s="69" t="s">
        <v>64</v>
      </c>
      <c r="N18" s="137" t="s">
        <v>64</v>
      </c>
      <c r="O18" s="54">
        <f t="shared" si="4"/>
        <v>0</v>
      </c>
      <c r="P18" s="54">
        <f t="shared" si="5"/>
        <v>4</v>
      </c>
    </row>
    <row r="19" spans="1:16" s="54" customFormat="1" ht="21" customHeight="1">
      <c r="A19" s="289" t="s">
        <v>26</v>
      </c>
      <c r="B19" s="70">
        <f t="shared" ref="B19:J19" si="6">SUM(B11:B18)</f>
        <v>862</v>
      </c>
      <c r="C19" s="70">
        <f t="shared" si="6"/>
        <v>905</v>
      </c>
      <c r="D19" s="71">
        <f t="shared" si="6"/>
        <v>1767</v>
      </c>
      <c r="E19" s="70">
        <f t="shared" si="6"/>
        <v>2602</v>
      </c>
      <c r="F19" s="70">
        <f t="shared" si="6"/>
        <v>2554</v>
      </c>
      <c r="G19" s="71">
        <f>SUM(G11:G18)</f>
        <v>5156</v>
      </c>
      <c r="H19" s="71">
        <f>SUM(H11:H18)</f>
        <v>3464</v>
      </c>
      <c r="I19" s="71">
        <f>SUM(I11:I18)</f>
        <v>3459</v>
      </c>
      <c r="J19" s="71">
        <f t="shared" si="6"/>
        <v>6923</v>
      </c>
      <c r="K19" s="288" t="s">
        <v>27</v>
      </c>
    </row>
    <row r="20" spans="1:16">
      <c r="A20" s="139"/>
      <c r="B20" s="73"/>
      <c r="C20" s="73"/>
      <c r="D20" s="141"/>
      <c r="E20" s="141"/>
      <c r="F20" s="141"/>
      <c r="G20" s="141"/>
      <c r="H20" s="73"/>
      <c r="I20" s="73"/>
      <c r="J20" s="141"/>
      <c r="K20" s="139"/>
    </row>
    <row r="21" spans="1:16">
      <c r="A21" s="139"/>
      <c r="B21" s="73"/>
      <c r="C21" s="73"/>
      <c r="D21" s="141"/>
      <c r="E21" s="141"/>
      <c r="F21" s="141"/>
      <c r="G21" s="141"/>
      <c r="H21" s="73"/>
      <c r="I21" s="73"/>
      <c r="J21" s="141"/>
      <c r="K21" s="139"/>
    </row>
    <row r="22" spans="1:16">
      <c r="A22" s="139"/>
      <c r="B22" s="73"/>
      <c r="C22" s="73"/>
      <c r="D22" s="141"/>
      <c r="E22" s="141"/>
      <c r="F22" s="141"/>
      <c r="G22" s="141"/>
      <c r="H22" s="73"/>
      <c r="I22" s="73"/>
      <c r="J22" s="141"/>
      <c r="K22" s="139"/>
    </row>
    <row r="23" spans="1:16">
      <c r="A23" s="139"/>
      <c r="B23" s="73"/>
      <c r="C23" s="73"/>
      <c r="D23" s="141"/>
      <c r="E23" s="141"/>
      <c r="F23" s="141"/>
      <c r="G23" s="141"/>
      <c r="H23" s="73"/>
      <c r="I23" s="73"/>
      <c r="J23" s="141"/>
      <c r="K23" s="139"/>
    </row>
    <row r="24" spans="1:16">
      <c r="A24" s="139"/>
      <c r="B24" s="73"/>
      <c r="C24" s="73"/>
      <c r="D24" s="141"/>
      <c r="E24" s="141"/>
      <c r="F24" s="141"/>
      <c r="G24" s="141"/>
      <c r="H24" s="73"/>
      <c r="I24" s="73"/>
      <c r="J24" s="141"/>
      <c r="K24" s="139"/>
    </row>
    <row r="25" spans="1:16">
      <c r="A25" s="139"/>
      <c r="B25" s="73"/>
      <c r="C25" s="73"/>
      <c r="D25" s="141"/>
      <c r="E25" s="141"/>
      <c r="F25" s="141"/>
      <c r="G25" s="141"/>
      <c r="H25" s="73"/>
      <c r="I25" s="73"/>
      <c r="J25" s="141"/>
      <c r="K25" s="139"/>
    </row>
    <row r="26" spans="1:16">
      <c r="A26" s="139"/>
      <c r="B26" s="73"/>
      <c r="C26" s="73"/>
      <c r="D26" s="141"/>
      <c r="E26" s="141"/>
      <c r="F26" s="141"/>
      <c r="G26" s="141"/>
      <c r="H26" s="73"/>
      <c r="I26" s="73"/>
      <c r="J26" s="141"/>
      <c r="K26" s="139"/>
    </row>
    <row r="27" spans="1:16">
      <c r="A27" s="139"/>
      <c r="B27" s="73"/>
      <c r="C27" s="73"/>
      <c r="D27" s="141"/>
      <c r="E27" s="141"/>
      <c r="F27" s="141"/>
      <c r="G27" s="141"/>
      <c r="H27" s="73"/>
      <c r="I27" s="73"/>
      <c r="J27" s="141"/>
      <c r="K27" s="139"/>
    </row>
    <row r="28" spans="1:16">
      <c r="A28" s="139"/>
      <c r="B28" s="73"/>
      <c r="C28" s="73"/>
      <c r="D28" s="141"/>
      <c r="E28" s="141"/>
      <c r="F28" s="141"/>
      <c r="G28" s="141"/>
      <c r="H28" s="73"/>
      <c r="I28" s="73"/>
      <c r="J28" s="141"/>
      <c r="K28" s="139"/>
    </row>
    <row r="29" spans="1:16">
      <c r="A29" s="139"/>
      <c r="B29" s="73"/>
      <c r="C29" s="73"/>
      <c r="D29" s="141"/>
      <c r="E29" s="141"/>
      <c r="F29" s="141"/>
      <c r="G29" s="141"/>
      <c r="H29" s="73"/>
      <c r="I29" s="73"/>
      <c r="J29" s="141"/>
      <c r="K29" s="139"/>
    </row>
    <row r="30" spans="1:16">
      <c r="A30" s="139"/>
      <c r="B30" s="73"/>
      <c r="C30" s="73"/>
      <c r="D30" s="141"/>
      <c r="E30" s="141"/>
      <c r="F30" s="141"/>
      <c r="G30" s="141"/>
      <c r="H30" s="73"/>
      <c r="I30" s="73"/>
      <c r="J30" s="141"/>
      <c r="K30" s="139"/>
    </row>
    <row r="31" spans="1:16">
      <c r="A31" s="139"/>
      <c r="B31" s="73"/>
      <c r="C31" s="73"/>
      <c r="D31" s="141"/>
      <c r="E31" s="141"/>
      <c r="F31" s="141"/>
      <c r="G31" s="141"/>
      <c r="H31" s="73"/>
      <c r="I31" s="73"/>
      <c r="J31" s="141"/>
      <c r="K31" s="139"/>
    </row>
    <row r="32" spans="1:16">
      <c r="A32" s="139"/>
      <c r="B32" s="73"/>
      <c r="C32" s="73"/>
      <c r="D32" s="141"/>
      <c r="E32" s="141"/>
      <c r="F32" s="141"/>
      <c r="G32" s="141"/>
      <c r="H32" s="73"/>
      <c r="I32" s="73"/>
      <c r="J32" s="141"/>
      <c r="K32" s="139"/>
    </row>
    <row r="33" spans="1:11">
      <c r="A33" s="139"/>
      <c r="B33" s="73"/>
      <c r="C33" s="73"/>
      <c r="D33" s="141"/>
      <c r="E33" s="141"/>
      <c r="F33" s="141"/>
      <c r="G33" s="141"/>
      <c r="H33" s="73"/>
      <c r="I33" s="73"/>
      <c r="J33" s="141"/>
      <c r="K33" s="139"/>
    </row>
    <row r="34" spans="1:11">
      <c r="A34" s="139"/>
      <c r="B34" s="73"/>
      <c r="C34" s="73"/>
      <c r="D34" s="141"/>
      <c r="E34" s="141"/>
      <c r="F34" s="141"/>
      <c r="G34" s="141"/>
      <c r="H34" s="73"/>
      <c r="I34" s="73"/>
      <c r="J34" s="141"/>
      <c r="K34" s="139"/>
    </row>
    <row r="35" spans="1:11">
      <c r="A35" s="139"/>
      <c r="B35" s="73"/>
      <c r="C35" s="73"/>
      <c r="D35" s="141"/>
      <c r="E35" s="141"/>
      <c r="F35" s="141"/>
      <c r="G35" s="141"/>
      <c r="H35" s="73"/>
      <c r="I35" s="73"/>
      <c r="J35" s="141"/>
      <c r="K35" s="139"/>
    </row>
    <row r="36" spans="1:11">
      <c r="A36" s="139"/>
      <c r="B36" s="73"/>
      <c r="C36" s="73"/>
      <c r="D36" s="141"/>
      <c r="E36" s="141"/>
      <c r="F36" s="141"/>
      <c r="G36" s="141"/>
      <c r="H36" s="73"/>
      <c r="I36" s="73"/>
      <c r="J36" s="141"/>
      <c r="K36" s="139"/>
    </row>
    <row r="37" spans="1:11">
      <c r="A37" s="139"/>
      <c r="B37" s="73"/>
      <c r="C37" s="73"/>
      <c r="D37" s="141"/>
      <c r="E37" s="141"/>
      <c r="F37" s="141"/>
      <c r="G37" s="141"/>
      <c r="H37" s="73"/>
      <c r="I37" s="73"/>
      <c r="J37" s="141"/>
      <c r="K37" s="139"/>
    </row>
    <row r="38" spans="1:11">
      <c r="A38" s="139"/>
      <c r="B38" s="73"/>
      <c r="C38" s="73"/>
      <c r="D38" s="141"/>
      <c r="E38" s="141"/>
      <c r="F38" s="141"/>
      <c r="G38" s="141"/>
      <c r="H38" s="73"/>
      <c r="I38" s="73"/>
      <c r="J38" s="141"/>
      <c r="K38" s="139"/>
    </row>
    <row r="39" spans="1:11">
      <c r="A39" s="139"/>
      <c r="B39" s="73"/>
      <c r="C39" s="73"/>
      <c r="D39" s="141"/>
      <c r="E39" s="141"/>
      <c r="F39" s="141"/>
      <c r="G39" s="141"/>
      <c r="H39" s="73"/>
      <c r="I39" s="73"/>
      <c r="J39" s="141"/>
      <c r="K39" s="139"/>
    </row>
    <row r="40" spans="1:11">
      <c r="A40" s="139"/>
      <c r="B40" s="73"/>
      <c r="C40" s="73"/>
      <c r="D40" s="141"/>
      <c r="E40" s="141"/>
      <c r="F40" s="141"/>
      <c r="G40" s="141"/>
      <c r="H40" s="73"/>
      <c r="I40" s="73"/>
      <c r="J40" s="141"/>
      <c r="K40" s="139"/>
    </row>
    <row r="41" spans="1:11">
      <c r="A41" s="139"/>
      <c r="B41" s="73"/>
      <c r="C41" s="73"/>
      <c r="D41" s="141"/>
      <c r="E41" s="141"/>
      <c r="F41" s="141"/>
      <c r="G41" s="141"/>
      <c r="H41" s="73"/>
      <c r="I41" s="73"/>
      <c r="J41" s="141"/>
      <c r="K41" s="139"/>
    </row>
    <row r="42" spans="1:11">
      <c r="A42" s="139"/>
      <c r="B42" s="73"/>
      <c r="C42" s="73"/>
      <c r="D42" s="141"/>
      <c r="E42" s="141"/>
      <c r="F42" s="141"/>
      <c r="G42" s="141"/>
      <c r="H42" s="73"/>
      <c r="I42" s="73"/>
      <c r="J42" s="141"/>
      <c r="K42" s="139"/>
    </row>
    <row r="43" spans="1:11">
      <c r="A43" s="139"/>
      <c r="B43" s="73"/>
      <c r="C43" s="73"/>
      <c r="D43" s="141"/>
      <c r="E43" s="141"/>
      <c r="F43" s="141"/>
      <c r="G43" s="141"/>
      <c r="H43" s="73"/>
      <c r="I43" s="73"/>
      <c r="J43" s="141"/>
      <c r="K43" s="139"/>
    </row>
    <row r="44" spans="1:11">
      <c r="A44" s="139"/>
      <c r="B44" s="73"/>
      <c r="C44" s="73"/>
      <c r="D44" s="141"/>
      <c r="E44" s="141"/>
      <c r="F44" s="141"/>
      <c r="G44" s="141"/>
      <c r="H44" s="73"/>
      <c r="I44" s="73"/>
      <c r="J44" s="141"/>
      <c r="K44" s="139"/>
    </row>
    <row r="45" spans="1:11">
      <c r="A45" s="139"/>
      <c r="B45" s="73"/>
      <c r="C45" s="73"/>
      <c r="D45" s="141"/>
      <c r="E45" s="141"/>
      <c r="F45" s="141"/>
      <c r="G45" s="141"/>
      <c r="H45" s="73"/>
      <c r="I45" s="73"/>
      <c r="J45" s="141"/>
      <c r="K45" s="139"/>
    </row>
    <row r="46" spans="1:11">
      <c r="A46" s="139"/>
      <c r="B46" s="73"/>
      <c r="C46" s="73"/>
      <c r="D46" s="141"/>
      <c r="E46" s="141"/>
      <c r="F46" s="141"/>
      <c r="G46" s="141"/>
      <c r="H46" s="73"/>
      <c r="I46" s="73"/>
      <c r="J46" s="141"/>
      <c r="K46" s="139"/>
    </row>
    <row r="47" spans="1:11" ht="28.5" customHeight="1">
      <c r="A47" s="139"/>
      <c r="B47" s="73"/>
      <c r="C47" s="73"/>
      <c r="D47" s="141"/>
      <c r="E47" s="141"/>
      <c r="F47" s="141"/>
      <c r="G47" s="141"/>
      <c r="H47" s="73"/>
      <c r="I47" s="73"/>
      <c r="J47" s="141"/>
      <c r="K47" s="139"/>
    </row>
    <row r="48" spans="1:11">
      <c r="A48" s="139"/>
      <c r="B48" s="73"/>
      <c r="C48" s="73"/>
      <c r="D48" s="141"/>
      <c r="E48" s="141"/>
      <c r="F48" s="141"/>
      <c r="G48" s="141"/>
      <c r="H48" s="73"/>
      <c r="I48" s="73"/>
      <c r="J48" s="141"/>
      <c r="K48" s="139"/>
    </row>
    <row r="49" spans="1:11">
      <c r="A49" s="139"/>
      <c r="B49" s="73"/>
      <c r="C49" s="73"/>
      <c r="D49" s="141"/>
      <c r="E49" s="141"/>
      <c r="F49" s="141"/>
      <c r="G49" s="141"/>
      <c r="H49" s="73"/>
      <c r="I49" s="73"/>
      <c r="J49" s="141"/>
      <c r="K49" s="139"/>
    </row>
  </sheetData>
  <mergeCells count="18">
    <mergeCell ref="A3:K3"/>
    <mergeCell ref="A4:K4"/>
    <mergeCell ref="A5:K5"/>
    <mergeCell ref="A6:K6"/>
    <mergeCell ref="A8:A10"/>
    <mergeCell ref="B8:D8"/>
    <mergeCell ref="E8:G8"/>
    <mergeCell ref="H8:J8"/>
    <mergeCell ref="K8:K10"/>
    <mergeCell ref="B9:B10"/>
    <mergeCell ref="I9:I10"/>
    <mergeCell ref="J9:J10"/>
    <mergeCell ref="C9:C10"/>
    <mergeCell ref="D9:D10"/>
    <mergeCell ref="E9:E10"/>
    <mergeCell ref="F9:F10"/>
    <mergeCell ref="G9:G10"/>
    <mergeCell ref="H9:H10"/>
  </mergeCells>
  <printOptions horizontalCentered="1"/>
  <pageMargins left="0" right="0" top="0.47244094488188981" bottom="0" header="0" footer="0"/>
  <pageSetup paperSize="11" scale="86" orientation="landscape" r:id="rId1"/>
  <rowBreaks count="1" manualBreakCount="1">
    <brk id="19" max="10"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P53"/>
  <sheetViews>
    <sheetView rightToLeft="1" view="pageBreakPreview" zoomScaleNormal="100" zoomScaleSheetLayoutView="100" workbookViewId="0">
      <selection activeCell="N7" sqref="N7"/>
    </sheetView>
  </sheetViews>
  <sheetFormatPr defaultColWidth="9.140625" defaultRowHeight="12.75"/>
  <cols>
    <col min="1" max="1" width="15.28515625" style="335" customWidth="1"/>
    <col min="2" max="10" width="7.7109375" style="335" customWidth="1"/>
    <col min="11" max="11" width="18.140625" style="335" customWidth="1"/>
    <col min="12" max="12" width="15.28515625" style="3" customWidth="1"/>
    <col min="13" max="16" width="6.42578125" style="3" customWidth="1"/>
    <col min="17" max="16384" width="9.140625" style="3"/>
  </cols>
  <sheetData>
    <row r="1" spans="1:16" ht="30.75">
      <c r="A1" s="101" t="s">
        <v>161</v>
      </c>
      <c r="B1" s="343"/>
      <c r="C1" s="343"/>
      <c r="D1" s="343"/>
      <c r="E1" s="343"/>
      <c r="F1" s="343"/>
      <c r="G1" s="342"/>
      <c r="H1" s="342"/>
      <c r="I1" s="342"/>
      <c r="J1" s="342"/>
      <c r="K1" s="103" t="s">
        <v>162</v>
      </c>
    </row>
    <row r="2" spans="1:16">
      <c r="A2" s="340"/>
      <c r="B2" s="341"/>
      <c r="C2" s="341"/>
      <c r="D2" s="341"/>
      <c r="E2" s="341"/>
      <c r="F2" s="341"/>
      <c r="G2" s="341"/>
      <c r="H2" s="3"/>
      <c r="I2" s="341"/>
      <c r="J2" s="3"/>
      <c r="K2" s="341"/>
    </row>
    <row r="3" spans="1:16" s="2" customFormat="1" ht="21.75">
      <c r="A3" s="540" t="s">
        <v>312</v>
      </c>
      <c r="B3" s="540"/>
      <c r="C3" s="540"/>
      <c r="D3" s="540"/>
      <c r="E3" s="540"/>
      <c r="F3" s="540"/>
      <c r="G3" s="540"/>
      <c r="H3" s="540"/>
      <c r="I3" s="540"/>
      <c r="J3" s="540"/>
      <c r="K3" s="540"/>
    </row>
    <row r="4" spans="1:16" s="2" customFormat="1" ht="18.75">
      <c r="A4" s="541" t="s">
        <v>432</v>
      </c>
      <c r="B4" s="541"/>
      <c r="C4" s="541"/>
      <c r="D4" s="541"/>
      <c r="E4" s="541"/>
      <c r="F4" s="541"/>
      <c r="G4" s="541"/>
      <c r="H4" s="541"/>
      <c r="I4" s="541"/>
      <c r="J4" s="541"/>
      <c r="K4" s="541"/>
    </row>
    <row r="5" spans="1:16" s="2" customFormat="1" ht="18">
      <c r="A5" s="542" t="s">
        <v>311</v>
      </c>
      <c r="B5" s="542"/>
      <c r="C5" s="542"/>
      <c r="D5" s="542"/>
      <c r="E5" s="542"/>
      <c r="F5" s="542"/>
      <c r="G5" s="542"/>
      <c r="H5" s="542"/>
      <c r="I5" s="542"/>
      <c r="J5" s="542"/>
      <c r="K5" s="542"/>
    </row>
    <row r="6" spans="1:16">
      <c r="A6" s="543" t="s">
        <v>433</v>
      </c>
      <c r="B6" s="543"/>
      <c r="C6" s="543"/>
      <c r="D6" s="543"/>
      <c r="E6" s="543"/>
      <c r="F6" s="543"/>
      <c r="G6" s="543"/>
      <c r="H6" s="543"/>
      <c r="I6" s="543"/>
      <c r="J6" s="543"/>
      <c r="K6" s="543"/>
    </row>
    <row r="7" spans="1:16" s="7" customFormat="1" ht="15.75">
      <c r="A7" s="334" t="s">
        <v>255</v>
      </c>
      <c r="B7" s="334"/>
      <c r="C7" s="334"/>
      <c r="D7" s="334"/>
      <c r="E7" s="334"/>
      <c r="F7" s="334"/>
      <c r="G7" s="334"/>
      <c r="H7" s="334"/>
      <c r="I7" s="334"/>
      <c r="J7" s="334"/>
      <c r="K7" s="8" t="s">
        <v>256</v>
      </c>
      <c r="M7" s="5"/>
      <c r="O7" s="5"/>
      <c r="P7" s="5"/>
    </row>
    <row r="8" spans="1:16" ht="33.75" customHeight="1" thickBot="1">
      <c r="A8" s="627" t="s">
        <v>377</v>
      </c>
      <c r="B8" s="546" t="s">
        <v>292</v>
      </c>
      <c r="C8" s="547"/>
      <c r="D8" s="548"/>
      <c r="E8" s="546" t="s">
        <v>295</v>
      </c>
      <c r="F8" s="547"/>
      <c r="G8" s="548"/>
      <c r="H8" s="546" t="s">
        <v>296</v>
      </c>
      <c r="I8" s="547"/>
      <c r="J8" s="548"/>
      <c r="K8" s="622" t="s">
        <v>552</v>
      </c>
    </row>
    <row r="9" spans="1:16" ht="23.45" customHeight="1" thickTop="1" thickBot="1">
      <c r="A9" s="628"/>
      <c r="B9" s="625" t="s">
        <v>293</v>
      </c>
      <c r="C9" s="625" t="s">
        <v>294</v>
      </c>
      <c r="D9" s="625" t="s">
        <v>151</v>
      </c>
      <c r="E9" s="625" t="s">
        <v>293</v>
      </c>
      <c r="F9" s="625" t="s">
        <v>294</v>
      </c>
      <c r="G9" s="625" t="s">
        <v>151</v>
      </c>
      <c r="H9" s="625" t="s">
        <v>293</v>
      </c>
      <c r="I9" s="625" t="s">
        <v>294</v>
      </c>
      <c r="J9" s="625" t="s">
        <v>151</v>
      </c>
      <c r="K9" s="623"/>
    </row>
    <row r="10" spans="1:16" s="9" customFormat="1" ht="23.45" customHeight="1" thickTop="1">
      <c r="A10" s="629"/>
      <c r="B10" s="626"/>
      <c r="C10" s="626"/>
      <c r="D10" s="626"/>
      <c r="E10" s="626"/>
      <c r="F10" s="626"/>
      <c r="G10" s="626"/>
      <c r="H10" s="626"/>
      <c r="I10" s="626"/>
      <c r="J10" s="626"/>
      <c r="K10" s="624"/>
      <c r="M10" s="226" t="s">
        <v>293</v>
      </c>
      <c r="N10" s="226" t="s">
        <v>294</v>
      </c>
    </row>
    <row r="11" spans="1:16" s="10" customFormat="1" ht="22.5" customHeight="1" thickBot="1">
      <c r="A11" s="155" t="s">
        <v>65</v>
      </c>
      <c r="B11" s="263">
        <v>46</v>
      </c>
      <c r="C11" s="263">
        <v>35</v>
      </c>
      <c r="D11" s="264">
        <f>B11+C11</f>
        <v>81</v>
      </c>
      <c r="E11" s="263">
        <v>275</v>
      </c>
      <c r="F11" s="263">
        <v>74</v>
      </c>
      <c r="G11" s="264">
        <f>E11+F11</f>
        <v>349</v>
      </c>
      <c r="H11" s="264">
        <f>B11+E11</f>
        <v>321</v>
      </c>
      <c r="I11" s="264">
        <f>C11+F11</f>
        <v>109</v>
      </c>
      <c r="J11" s="264">
        <f>H11+I11</f>
        <v>430</v>
      </c>
      <c r="K11" s="157" t="s">
        <v>66</v>
      </c>
      <c r="L11" s="121" t="s">
        <v>303</v>
      </c>
      <c r="M11" s="163">
        <f>H11</f>
        <v>321</v>
      </c>
      <c r="N11" s="163">
        <f>I11</f>
        <v>109</v>
      </c>
    </row>
    <row r="12" spans="1:16" s="10" customFormat="1" ht="22.5" customHeight="1" thickTop="1" thickBot="1">
      <c r="A12" s="156" t="s">
        <v>67</v>
      </c>
      <c r="B12" s="246">
        <v>34</v>
      </c>
      <c r="C12" s="246">
        <v>23</v>
      </c>
      <c r="D12" s="265">
        <f t="shared" ref="D12:D14" si="0">B12+C12</f>
        <v>57</v>
      </c>
      <c r="E12" s="246">
        <v>26</v>
      </c>
      <c r="F12" s="246">
        <v>7</v>
      </c>
      <c r="G12" s="265">
        <f t="shared" ref="G12:G14" si="1">E12+F12</f>
        <v>33</v>
      </c>
      <c r="H12" s="265">
        <f t="shared" ref="H12:I19" si="2">B12+E12</f>
        <v>60</v>
      </c>
      <c r="I12" s="265">
        <f t="shared" si="2"/>
        <v>30</v>
      </c>
      <c r="J12" s="265">
        <f t="shared" ref="J12:J19" si="3">H12+I12</f>
        <v>90</v>
      </c>
      <c r="K12" s="158" t="s">
        <v>68</v>
      </c>
      <c r="L12" s="121" t="s">
        <v>304</v>
      </c>
      <c r="M12" s="163">
        <f t="shared" ref="M12:N19" si="4">H12</f>
        <v>60</v>
      </c>
      <c r="N12" s="163">
        <f t="shared" si="4"/>
        <v>30</v>
      </c>
    </row>
    <row r="13" spans="1:16" s="10" customFormat="1" ht="22.5" customHeight="1" thickTop="1" thickBot="1">
      <c r="A13" s="155" t="s">
        <v>69</v>
      </c>
      <c r="B13" s="245">
        <v>3</v>
      </c>
      <c r="C13" s="245">
        <v>3</v>
      </c>
      <c r="D13" s="261">
        <f t="shared" si="0"/>
        <v>6</v>
      </c>
      <c r="E13" s="245">
        <v>13</v>
      </c>
      <c r="F13" s="245">
        <v>1</v>
      </c>
      <c r="G13" s="261">
        <f t="shared" si="1"/>
        <v>14</v>
      </c>
      <c r="H13" s="261">
        <f t="shared" si="2"/>
        <v>16</v>
      </c>
      <c r="I13" s="261">
        <f t="shared" si="2"/>
        <v>4</v>
      </c>
      <c r="J13" s="261">
        <f t="shared" si="3"/>
        <v>20</v>
      </c>
      <c r="K13" s="157" t="s">
        <v>70</v>
      </c>
      <c r="L13" s="121" t="s">
        <v>305</v>
      </c>
      <c r="M13" s="163">
        <f t="shared" si="4"/>
        <v>16</v>
      </c>
      <c r="N13" s="163">
        <f t="shared" si="4"/>
        <v>4</v>
      </c>
    </row>
    <row r="14" spans="1:16" s="10" customFormat="1" ht="22.5" customHeight="1" thickTop="1" thickBot="1">
      <c r="A14" s="156" t="s">
        <v>101</v>
      </c>
      <c r="B14" s="246">
        <v>2</v>
      </c>
      <c r="C14" s="246">
        <v>2</v>
      </c>
      <c r="D14" s="265">
        <f t="shared" si="0"/>
        <v>4</v>
      </c>
      <c r="E14" s="246">
        <v>4</v>
      </c>
      <c r="F14" s="246">
        <v>2</v>
      </c>
      <c r="G14" s="265">
        <f t="shared" si="1"/>
        <v>6</v>
      </c>
      <c r="H14" s="265">
        <f t="shared" si="2"/>
        <v>6</v>
      </c>
      <c r="I14" s="265">
        <f t="shared" si="2"/>
        <v>4</v>
      </c>
      <c r="J14" s="265">
        <f t="shared" si="3"/>
        <v>10</v>
      </c>
      <c r="K14" s="158" t="s">
        <v>71</v>
      </c>
      <c r="L14" s="121" t="s">
        <v>306</v>
      </c>
      <c r="M14" s="163">
        <f t="shared" si="4"/>
        <v>6</v>
      </c>
      <c r="N14" s="163">
        <f t="shared" si="4"/>
        <v>4</v>
      </c>
    </row>
    <row r="15" spans="1:16" s="10" customFormat="1" ht="22.5" customHeight="1" thickTop="1" thickBot="1">
      <c r="A15" s="155" t="s">
        <v>72</v>
      </c>
      <c r="B15" s="245">
        <v>4</v>
      </c>
      <c r="C15" s="245">
        <v>2</v>
      </c>
      <c r="D15" s="261">
        <f>B15+C15</f>
        <v>6</v>
      </c>
      <c r="E15" s="245">
        <v>3</v>
      </c>
      <c r="F15" s="437">
        <v>0</v>
      </c>
      <c r="G15" s="261">
        <f>E15+F15</f>
        <v>3</v>
      </c>
      <c r="H15" s="261">
        <f t="shared" si="2"/>
        <v>7</v>
      </c>
      <c r="I15" s="261">
        <f t="shared" si="2"/>
        <v>2</v>
      </c>
      <c r="J15" s="261">
        <f>H15+I15</f>
        <v>9</v>
      </c>
      <c r="K15" s="157" t="s">
        <v>73</v>
      </c>
      <c r="L15" s="121" t="s">
        <v>307</v>
      </c>
      <c r="M15" s="163">
        <f t="shared" si="4"/>
        <v>7</v>
      </c>
      <c r="N15" s="163">
        <f t="shared" si="4"/>
        <v>2</v>
      </c>
    </row>
    <row r="16" spans="1:16" s="10" customFormat="1" ht="22.5" customHeight="1" thickTop="1" thickBot="1">
      <c r="A16" s="156" t="s">
        <v>74</v>
      </c>
      <c r="B16" s="436">
        <v>0</v>
      </c>
      <c r="C16" s="436">
        <v>0</v>
      </c>
      <c r="D16" s="265">
        <f t="shared" ref="D16:D19" si="5">B16+C16</f>
        <v>0</v>
      </c>
      <c r="E16" s="436">
        <v>0</v>
      </c>
      <c r="F16" s="436">
        <v>0</v>
      </c>
      <c r="G16" s="265">
        <f t="shared" ref="G16" si="6">E16+F16</f>
        <v>0</v>
      </c>
      <c r="H16" s="265">
        <f t="shared" si="2"/>
        <v>0</v>
      </c>
      <c r="I16" s="265">
        <f t="shared" si="2"/>
        <v>0</v>
      </c>
      <c r="J16" s="265">
        <f t="shared" si="3"/>
        <v>0</v>
      </c>
      <c r="K16" s="158" t="s">
        <v>75</v>
      </c>
      <c r="L16" s="121" t="s">
        <v>308</v>
      </c>
      <c r="M16" s="163">
        <f t="shared" si="4"/>
        <v>0</v>
      </c>
      <c r="N16" s="163">
        <f t="shared" si="4"/>
        <v>0</v>
      </c>
    </row>
    <row r="17" spans="1:14" s="10" customFormat="1" ht="22.5" customHeight="1" thickTop="1" thickBot="1">
      <c r="A17" s="155" t="s">
        <v>76</v>
      </c>
      <c r="B17" s="245">
        <v>3</v>
      </c>
      <c r="C17" s="245">
        <v>2</v>
      </c>
      <c r="D17" s="261">
        <f>B17+C17</f>
        <v>5</v>
      </c>
      <c r="E17" s="437">
        <v>0</v>
      </c>
      <c r="F17" s="437">
        <v>1</v>
      </c>
      <c r="G17" s="261">
        <f>E17+F17</f>
        <v>1</v>
      </c>
      <c r="H17" s="261">
        <f t="shared" si="2"/>
        <v>3</v>
      </c>
      <c r="I17" s="261">
        <f t="shared" si="2"/>
        <v>3</v>
      </c>
      <c r="J17" s="261">
        <f t="shared" si="3"/>
        <v>6</v>
      </c>
      <c r="K17" s="157" t="s">
        <v>77</v>
      </c>
      <c r="L17" s="121" t="s">
        <v>309</v>
      </c>
      <c r="M17" s="163">
        <f t="shared" si="4"/>
        <v>3</v>
      </c>
      <c r="N17" s="163">
        <f t="shared" si="4"/>
        <v>3</v>
      </c>
    </row>
    <row r="18" spans="1:14" s="10" customFormat="1" ht="22.5" customHeight="1" thickTop="1" thickBot="1">
      <c r="A18" s="156" t="s">
        <v>78</v>
      </c>
      <c r="B18" s="436">
        <v>2</v>
      </c>
      <c r="C18" s="436">
        <v>2</v>
      </c>
      <c r="D18" s="265">
        <f t="shared" si="5"/>
        <v>4</v>
      </c>
      <c r="E18" s="246">
        <v>4</v>
      </c>
      <c r="F18" s="436">
        <v>2</v>
      </c>
      <c r="G18" s="265">
        <f>E18+F18</f>
        <v>6</v>
      </c>
      <c r="H18" s="265">
        <f t="shared" si="2"/>
        <v>6</v>
      </c>
      <c r="I18" s="265">
        <f t="shared" si="2"/>
        <v>4</v>
      </c>
      <c r="J18" s="265">
        <f t="shared" si="3"/>
        <v>10</v>
      </c>
      <c r="K18" s="158" t="s">
        <v>177</v>
      </c>
      <c r="L18" s="121" t="s">
        <v>310</v>
      </c>
      <c r="M18" s="163">
        <f t="shared" si="4"/>
        <v>6</v>
      </c>
      <c r="N18" s="163">
        <f t="shared" si="4"/>
        <v>4</v>
      </c>
    </row>
    <row r="19" spans="1:14" s="10" customFormat="1" ht="22.5" customHeight="1" thickTop="1">
      <c r="A19" s="159" t="s">
        <v>79</v>
      </c>
      <c r="B19" s="247">
        <v>14</v>
      </c>
      <c r="C19" s="247">
        <v>11</v>
      </c>
      <c r="D19" s="261">
        <f t="shared" si="5"/>
        <v>25</v>
      </c>
      <c r="E19" s="438">
        <v>2</v>
      </c>
      <c r="F19" s="438">
        <v>0</v>
      </c>
      <c r="G19" s="261">
        <f>E19+F19</f>
        <v>2</v>
      </c>
      <c r="H19" s="261">
        <f t="shared" si="2"/>
        <v>16</v>
      </c>
      <c r="I19" s="261">
        <f t="shared" si="2"/>
        <v>11</v>
      </c>
      <c r="J19" s="261">
        <f t="shared" si="3"/>
        <v>27</v>
      </c>
      <c r="K19" s="160" t="s">
        <v>325</v>
      </c>
      <c r="L19" s="121" t="s">
        <v>341</v>
      </c>
      <c r="M19" s="163">
        <f t="shared" si="4"/>
        <v>16</v>
      </c>
      <c r="N19" s="163">
        <f t="shared" si="4"/>
        <v>11</v>
      </c>
    </row>
    <row r="20" spans="1:14" s="10" customFormat="1" ht="22.5" customHeight="1">
      <c r="A20" s="161" t="s">
        <v>13</v>
      </c>
      <c r="B20" s="266">
        <f>SUM(B11:B19)</f>
        <v>108</v>
      </c>
      <c r="C20" s="266">
        <f>SUM(C11:C19)</f>
        <v>80</v>
      </c>
      <c r="D20" s="266">
        <f t="shared" ref="D20:G20" si="7">SUM(D11:D19)</f>
        <v>188</v>
      </c>
      <c r="E20" s="266">
        <f>SUM(E11:E19)</f>
        <v>327</v>
      </c>
      <c r="F20" s="266">
        <f t="shared" si="7"/>
        <v>87</v>
      </c>
      <c r="G20" s="266">
        <f t="shared" si="7"/>
        <v>414</v>
      </c>
      <c r="H20" s="266">
        <f>SUM(H11:H19)</f>
        <v>435</v>
      </c>
      <c r="I20" s="266">
        <f>SUM(I11:I19)</f>
        <v>167</v>
      </c>
      <c r="J20" s="266">
        <f>SUM(J11:J19)</f>
        <v>602</v>
      </c>
      <c r="K20" s="248" t="s">
        <v>14</v>
      </c>
      <c r="M20" s="10">
        <f>SUM(M11:M19)</f>
        <v>435</v>
      </c>
      <c r="N20" s="10">
        <f>SUM(N11:N19)</f>
        <v>167</v>
      </c>
    </row>
    <row r="21" spans="1:14">
      <c r="A21" s="340"/>
      <c r="B21" s="340"/>
      <c r="C21" s="340"/>
      <c r="D21" s="340"/>
      <c r="E21" s="340"/>
      <c r="F21" s="340"/>
      <c r="G21" s="340"/>
      <c r="H21" s="340"/>
      <c r="I21" s="340"/>
      <c r="J21" s="340"/>
      <c r="K21" s="340"/>
      <c r="L21" s="335"/>
      <c r="M21" s="335"/>
    </row>
    <row r="22" spans="1:14">
      <c r="A22" s="340"/>
      <c r="B22" s="340"/>
      <c r="C22" s="340"/>
      <c r="D22" s="340"/>
      <c r="E22" s="340"/>
      <c r="F22" s="340"/>
      <c r="G22" s="340"/>
      <c r="H22" s="340"/>
      <c r="I22" s="340"/>
      <c r="J22" s="340"/>
      <c r="K22" s="340"/>
      <c r="L22" s="335"/>
      <c r="M22" s="335"/>
    </row>
    <row r="23" spans="1:14">
      <c r="A23" s="340"/>
      <c r="B23" s="340"/>
      <c r="C23" s="340"/>
      <c r="D23" s="340"/>
      <c r="E23" s="340"/>
      <c r="F23" s="340"/>
      <c r="G23" s="340"/>
      <c r="H23" s="340"/>
      <c r="I23" s="340"/>
      <c r="J23" s="340"/>
      <c r="K23" s="340"/>
      <c r="L23" s="335"/>
      <c r="M23" s="335"/>
    </row>
    <row r="24" spans="1:14">
      <c r="A24" s="340"/>
      <c r="B24" s="340"/>
      <c r="C24" s="340"/>
      <c r="D24" s="340"/>
      <c r="E24" s="340"/>
      <c r="F24" s="340"/>
      <c r="G24" s="340"/>
      <c r="H24" s="340"/>
      <c r="I24" s="340"/>
      <c r="J24" s="340"/>
      <c r="K24" s="340"/>
    </row>
    <row r="25" spans="1:14">
      <c r="A25" s="340"/>
      <c r="B25" s="340"/>
      <c r="C25" s="340"/>
      <c r="D25" s="340"/>
      <c r="E25" s="340"/>
      <c r="F25" s="340"/>
      <c r="G25" s="340"/>
      <c r="H25" s="340"/>
      <c r="I25" s="340"/>
      <c r="J25" s="340"/>
      <c r="K25" s="340"/>
    </row>
    <row r="26" spans="1:14">
      <c r="A26" s="340"/>
      <c r="B26" s="340"/>
      <c r="C26" s="340"/>
      <c r="D26" s="340"/>
      <c r="E26" s="340"/>
      <c r="F26" s="340"/>
      <c r="G26" s="340"/>
      <c r="H26" s="340"/>
      <c r="I26" s="340"/>
      <c r="J26" s="340"/>
      <c r="K26" s="340"/>
    </row>
    <row r="27" spans="1:14">
      <c r="A27" s="340"/>
      <c r="B27" s="340"/>
      <c r="C27" s="340"/>
      <c r="D27" s="340"/>
      <c r="E27" s="340"/>
      <c r="F27" s="340"/>
      <c r="G27" s="340"/>
      <c r="H27" s="340"/>
      <c r="I27" s="340"/>
      <c r="J27" s="340"/>
      <c r="K27" s="340"/>
    </row>
    <row r="28" spans="1:14">
      <c r="A28" s="340"/>
      <c r="B28" s="340"/>
      <c r="C28" s="340"/>
      <c r="D28" s="340"/>
      <c r="E28" s="340"/>
      <c r="F28" s="340"/>
      <c r="G28" s="340"/>
      <c r="H28" s="340"/>
      <c r="I28" s="340"/>
      <c r="J28" s="340"/>
      <c r="K28" s="340"/>
    </row>
    <row r="29" spans="1:14">
      <c r="A29" s="340"/>
      <c r="B29" s="340"/>
      <c r="C29" s="340"/>
      <c r="D29" s="340"/>
      <c r="E29" s="340"/>
      <c r="F29" s="340"/>
      <c r="G29" s="340"/>
      <c r="H29" s="340"/>
      <c r="I29" s="340"/>
      <c r="J29" s="340"/>
      <c r="K29" s="340"/>
    </row>
    <row r="30" spans="1:14">
      <c r="A30" s="340"/>
      <c r="B30" s="340"/>
      <c r="C30" s="340"/>
      <c r="D30" s="340"/>
      <c r="E30" s="340"/>
      <c r="F30" s="340"/>
      <c r="G30" s="340"/>
      <c r="H30" s="340"/>
      <c r="I30" s="340"/>
      <c r="J30" s="340"/>
      <c r="K30" s="340"/>
    </row>
    <row r="31" spans="1:14">
      <c r="A31" s="340"/>
      <c r="B31" s="340"/>
      <c r="C31" s="340"/>
      <c r="D31" s="340"/>
      <c r="E31" s="340"/>
      <c r="F31" s="340"/>
      <c r="G31" s="340"/>
      <c r="H31" s="340"/>
      <c r="I31" s="340"/>
      <c r="J31" s="340"/>
      <c r="K31" s="340"/>
    </row>
    <row r="32" spans="1:14">
      <c r="A32" s="340"/>
      <c r="B32" s="340"/>
      <c r="C32" s="340"/>
      <c r="D32" s="340"/>
      <c r="E32" s="340"/>
      <c r="F32" s="340"/>
      <c r="G32" s="340"/>
      <c r="H32" s="340"/>
      <c r="I32" s="340"/>
      <c r="J32" s="340"/>
      <c r="K32" s="340"/>
    </row>
    <row r="33" spans="1:11">
      <c r="A33" s="340"/>
      <c r="B33" s="340"/>
      <c r="C33" s="340"/>
      <c r="D33" s="340"/>
      <c r="E33" s="340"/>
      <c r="F33" s="340"/>
      <c r="G33" s="340"/>
      <c r="H33" s="340"/>
      <c r="I33" s="340"/>
      <c r="J33" s="340"/>
      <c r="K33" s="340"/>
    </row>
    <row r="34" spans="1:11">
      <c r="A34" s="340"/>
      <c r="B34" s="340"/>
      <c r="C34" s="340"/>
      <c r="D34" s="340"/>
      <c r="E34" s="340"/>
      <c r="F34" s="340"/>
      <c r="G34" s="340"/>
      <c r="H34" s="340"/>
      <c r="I34" s="340"/>
      <c r="J34" s="340"/>
      <c r="K34" s="340"/>
    </row>
    <row r="35" spans="1:11">
      <c r="A35" s="340"/>
      <c r="B35" s="340"/>
      <c r="C35" s="340"/>
      <c r="D35" s="340"/>
      <c r="E35" s="340"/>
      <c r="F35" s="340"/>
      <c r="G35" s="340"/>
      <c r="H35" s="340"/>
      <c r="I35" s="340"/>
      <c r="J35" s="340"/>
      <c r="K35" s="340"/>
    </row>
    <row r="36" spans="1:11">
      <c r="A36" s="340"/>
      <c r="B36" s="340"/>
      <c r="C36" s="340"/>
      <c r="D36" s="340"/>
      <c r="E36" s="340"/>
      <c r="F36" s="340"/>
      <c r="G36" s="340"/>
      <c r="H36" s="340"/>
      <c r="I36" s="340"/>
      <c r="J36" s="340"/>
      <c r="K36" s="340"/>
    </row>
    <row r="37" spans="1:11">
      <c r="A37" s="340"/>
      <c r="B37" s="340"/>
      <c r="C37" s="340"/>
      <c r="D37" s="340"/>
      <c r="E37" s="340"/>
      <c r="F37" s="340"/>
      <c r="G37" s="340"/>
      <c r="H37" s="340"/>
      <c r="I37" s="340"/>
      <c r="J37" s="340"/>
      <c r="K37" s="340"/>
    </row>
    <row r="38" spans="1:11">
      <c r="A38" s="340"/>
      <c r="B38" s="340"/>
      <c r="C38" s="340"/>
      <c r="D38" s="340"/>
      <c r="E38" s="340"/>
      <c r="F38" s="340"/>
      <c r="G38" s="340"/>
      <c r="H38" s="340"/>
      <c r="I38" s="340"/>
      <c r="J38" s="340"/>
      <c r="K38" s="340"/>
    </row>
    <row r="39" spans="1:11">
      <c r="A39" s="340"/>
      <c r="B39" s="340"/>
      <c r="C39" s="340"/>
      <c r="D39" s="340"/>
      <c r="E39" s="340"/>
      <c r="F39" s="340"/>
      <c r="G39" s="340"/>
      <c r="H39" s="340"/>
      <c r="I39" s="340"/>
      <c r="J39" s="340"/>
      <c r="K39" s="340"/>
    </row>
    <row r="40" spans="1:11">
      <c r="A40" s="340"/>
      <c r="B40" s="340"/>
      <c r="C40" s="340"/>
      <c r="D40" s="340"/>
      <c r="E40" s="340"/>
      <c r="F40" s="340"/>
      <c r="G40" s="340"/>
      <c r="H40" s="340"/>
      <c r="I40" s="340"/>
      <c r="J40" s="340"/>
      <c r="K40" s="340"/>
    </row>
    <row r="41" spans="1:11">
      <c r="A41" s="340"/>
      <c r="B41" s="340"/>
      <c r="C41" s="340"/>
      <c r="D41" s="340"/>
      <c r="E41" s="340"/>
      <c r="F41" s="340"/>
      <c r="G41" s="340"/>
      <c r="H41" s="340"/>
      <c r="I41" s="340"/>
      <c r="J41" s="340"/>
      <c r="K41" s="340"/>
    </row>
    <row r="42" spans="1:11">
      <c r="A42" s="340"/>
      <c r="B42" s="340"/>
      <c r="C42" s="340"/>
      <c r="D42" s="340"/>
      <c r="E42" s="340"/>
      <c r="F42" s="340"/>
      <c r="G42" s="340"/>
      <c r="H42" s="340"/>
      <c r="I42" s="340"/>
      <c r="J42" s="340"/>
      <c r="K42" s="340"/>
    </row>
    <row r="43" spans="1:11">
      <c r="A43" s="340"/>
      <c r="B43" s="340"/>
      <c r="C43" s="340"/>
      <c r="D43" s="340"/>
      <c r="E43" s="340"/>
      <c r="F43" s="340"/>
      <c r="G43" s="340"/>
      <c r="H43" s="340"/>
      <c r="I43" s="340"/>
      <c r="J43" s="340"/>
      <c r="K43" s="340"/>
    </row>
    <row r="44" spans="1:11">
      <c r="A44" s="340"/>
      <c r="B44" s="340"/>
      <c r="C44" s="340"/>
      <c r="D44" s="340"/>
      <c r="E44" s="340"/>
      <c r="F44" s="340"/>
      <c r="G44" s="340"/>
      <c r="H44" s="340"/>
      <c r="I44" s="340"/>
      <c r="J44" s="340"/>
      <c r="K44" s="340"/>
    </row>
    <row r="45" spans="1:11">
      <c r="A45" s="340"/>
      <c r="B45" s="340"/>
      <c r="C45" s="340"/>
      <c r="D45" s="340"/>
      <c r="E45" s="340"/>
      <c r="F45" s="340"/>
      <c r="G45" s="340"/>
      <c r="H45" s="340"/>
      <c r="I45" s="340"/>
      <c r="J45" s="340"/>
      <c r="K45" s="340"/>
    </row>
    <row r="46" spans="1:11">
      <c r="A46" s="340"/>
      <c r="B46" s="340"/>
      <c r="C46" s="340"/>
      <c r="D46" s="340"/>
      <c r="E46" s="340"/>
      <c r="F46" s="340"/>
      <c r="G46" s="340"/>
      <c r="H46" s="340"/>
      <c r="I46" s="340"/>
      <c r="J46" s="340"/>
      <c r="K46" s="340"/>
    </row>
    <row r="47" spans="1:11">
      <c r="A47" s="340"/>
      <c r="B47" s="340"/>
      <c r="C47" s="340"/>
      <c r="D47" s="340"/>
      <c r="E47" s="340"/>
      <c r="F47" s="340"/>
      <c r="G47" s="340"/>
      <c r="H47" s="340"/>
      <c r="I47" s="340"/>
      <c r="J47" s="340"/>
      <c r="K47" s="340"/>
    </row>
    <row r="48" spans="1:11">
      <c r="A48" s="340"/>
      <c r="B48" s="340"/>
      <c r="C48" s="340"/>
      <c r="D48" s="340"/>
      <c r="E48" s="340"/>
      <c r="F48" s="340"/>
      <c r="G48" s="340"/>
      <c r="H48" s="340"/>
      <c r="I48" s="340"/>
      <c r="J48" s="340"/>
      <c r="K48" s="340"/>
    </row>
    <row r="49" spans="1:11">
      <c r="A49" s="340"/>
      <c r="B49" s="340"/>
      <c r="C49" s="340"/>
      <c r="D49" s="340"/>
      <c r="E49" s="340"/>
      <c r="F49" s="340"/>
      <c r="G49" s="340"/>
      <c r="H49" s="340"/>
      <c r="I49" s="340"/>
      <c r="J49" s="340"/>
      <c r="K49" s="340"/>
    </row>
    <row r="50" spans="1:11">
      <c r="A50" s="340"/>
      <c r="B50" s="340"/>
      <c r="C50" s="340"/>
      <c r="D50" s="340"/>
      <c r="E50" s="340"/>
      <c r="F50" s="340"/>
      <c r="G50" s="340"/>
      <c r="H50" s="340"/>
      <c r="I50" s="340"/>
      <c r="J50" s="340"/>
      <c r="K50" s="340"/>
    </row>
    <row r="51" spans="1:11">
      <c r="A51" s="340"/>
      <c r="B51" s="340"/>
      <c r="C51" s="340"/>
      <c r="D51" s="340"/>
      <c r="E51" s="340"/>
      <c r="F51" s="340"/>
      <c r="G51" s="340"/>
      <c r="H51" s="340"/>
      <c r="I51" s="340"/>
      <c r="J51" s="340"/>
      <c r="K51" s="340"/>
    </row>
    <row r="52" spans="1:11">
      <c r="A52" s="340"/>
      <c r="B52" s="340"/>
      <c r="C52" s="340"/>
      <c r="D52" s="340"/>
      <c r="E52" s="340"/>
      <c r="F52" s="340"/>
      <c r="G52" s="340"/>
      <c r="H52" s="340"/>
      <c r="I52" s="340"/>
      <c r="J52" s="340"/>
      <c r="K52" s="340"/>
    </row>
    <row r="53" spans="1:11">
      <c r="A53" s="340"/>
      <c r="B53" s="340"/>
      <c r="C53" s="340"/>
      <c r="D53" s="340"/>
      <c r="E53" s="340"/>
      <c r="F53" s="340"/>
      <c r="G53" s="340"/>
      <c r="H53" s="340"/>
      <c r="I53" s="340"/>
      <c r="J53" s="340"/>
      <c r="K53" s="340"/>
    </row>
  </sheetData>
  <mergeCells count="18">
    <mergeCell ref="A3:K3"/>
    <mergeCell ref="A4:K4"/>
    <mergeCell ref="A5:K5"/>
    <mergeCell ref="A6:K6"/>
    <mergeCell ref="A8:A10"/>
    <mergeCell ref="B8:D8"/>
    <mergeCell ref="E8:G8"/>
    <mergeCell ref="H8:J8"/>
    <mergeCell ref="K8:K10"/>
    <mergeCell ref="B9:B10"/>
    <mergeCell ref="I9:I10"/>
    <mergeCell ref="J9:J10"/>
    <mergeCell ref="C9:C10"/>
    <mergeCell ref="D9:D10"/>
    <mergeCell ref="E9:E10"/>
    <mergeCell ref="F9:F10"/>
    <mergeCell ref="G9:G10"/>
    <mergeCell ref="H9:H10"/>
  </mergeCells>
  <printOptions horizontalCentered="1"/>
  <pageMargins left="0" right="0" top="0.47244094488188981" bottom="0" header="0" footer="0"/>
  <pageSetup paperSize="11" scale="85" orientation="landscape" r:id="rId1"/>
  <headerFooter alignWithMargins="0"/>
  <rowBreaks count="1" manualBreakCount="1">
    <brk id="20" max="10"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M19"/>
  <sheetViews>
    <sheetView rightToLeft="1" view="pageBreakPreview" zoomScaleNormal="100" zoomScaleSheetLayoutView="100" workbookViewId="0">
      <selection activeCell="K9" sqref="K9"/>
    </sheetView>
  </sheetViews>
  <sheetFormatPr defaultColWidth="9.140625" defaultRowHeight="12.75"/>
  <cols>
    <col min="1" max="1" width="23.5703125" style="335" customWidth="1"/>
    <col min="2" max="7" width="9.42578125" style="335" customWidth="1"/>
    <col min="8" max="8" width="23.5703125" style="335" customWidth="1"/>
    <col min="9" max="9" width="15.28515625" style="3" customWidth="1"/>
    <col min="10" max="13" width="6.42578125" style="3" customWidth="1"/>
    <col min="14" max="16384" width="9.140625" style="3"/>
  </cols>
  <sheetData>
    <row r="1" spans="1:13" ht="30.75">
      <c r="A1" s="101" t="s">
        <v>161</v>
      </c>
      <c r="B1" s="343"/>
      <c r="C1" s="343"/>
      <c r="D1" s="343"/>
      <c r="E1" s="343"/>
      <c r="F1" s="343"/>
      <c r="G1" s="342"/>
      <c r="H1" s="103" t="s">
        <v>162</v>
      </c>
    </row>
    <row r="2" spans="1:13">
      <c r="A2" s="340"/>
      <c r="B2" s="341"/>
      <c r="C2" s="341"/>
      <c r="D2" s="341"/>
      <c r="E2" s="341"/>
      <c r="F2" s="341"/>
      <c r="G2" s="341"/>
      <c r="H2" s="341"/>
      <c r="I2" s="341"/>
    </row>
    <row r="3" spans="1:13" s="2" customFormat="1" ht="21.75">
      <c r="A3" s="540" t="s">
        <v>273</v>
      </c>
      <c r="B3" s="540"/>
      <c r="C3" s="540"/>
      <c r="D3" s="540"/>
      <c r="E3" s="540"/>
      <c r="F3" s="540"/>
      <c r="G3" s="540"/>
      <c r="H3" s="540"/>
    </row>
    <row r="4" spans="1:13" s="2" customFormat="1" ht="18.75">
      <c r="A4" s="541" t="s">
        <v>445</v>
      </c>
      <c r="B4" s="541"/>
      <c r="C4" s="541"/>
      <c r="D4" s="541"/>
      <c r="E4" s="541"/>
      <c r="F4" s="541"/>
      <c r="G4" s="541"/>
      <c r="H4" s="541"/>
    </row>
    <row r="5" spans="1:13" s="2" customFormat="1" ht="18">
      <c r="A5" s="542" t="s">
        <v>356</v>
      </c>
      <c r="B5" s="542"/>
      <c r="C5" s="542"/>
      <c r="D5" s="542"/>
      <c r="E5" s="542"/>
      <c r="F5" s="542"/>
      <c r="G5" s="542"/>
      <c r="H5" s="542"/>
    </row>
    <row r="6" spans="1:13">
      <c r="A6" s="543" t="s">
        <v>448</v>
      </c>
      <c r="B6" s="543"/>
      <c r="C6" s="543"/>
      <c r="D6" s="543"/>
      <c r="E6" s="543"/>
      <c r="F6" s="543"/>
      <c r="G6" s="543"/>
      <c r="H6" s="543"/>
    </row>
    <row r="7" spans="1:13" s="7" customFormat="1" ht="15.75">
      <c r="A7" s="334" t="s">
        <v>234</v>
      </c>
      <c r="B7" s="334"/>
      <c r="C7" s="334"/>
      <c r="D7" s="334"/>
      <c r="E7" s="334"/>
      <c r="F7" s="334"/>
      <c r="G7" s="334"/>
      <c r="H7" s="8" t="s">
        <v>235</v>
      </c>
      <c r="J7" s="5"/>
      <c r="L7" s="5"/>
      <c r="M7" s="5"/>
    </row>
    <row r="8" spans="1:13" ht="36" customHeight="1">
      <c r="A8" s="557" t="s">
        <v>183</v>
      </c>
      <c r="B8" s="546" t="s">
        <v>412</v>
      </c>
      <c r="C8" s="547"/>
      <c r="D8" s="548"/>
      <c r="E8" s="546" t="s">
        <v>452</v>
      </c>
      <c r="F8" s="547"/>
      <c r="G8" s="548"/>
      <c r="H8" s="549" t="s">
        <v>184</v>
      </c>
    </row>
    <row r="9" spans="1:13" s="9" customFormat="1" ht="33.75" customHeight="1">
      <c r="A9" s="558"/>
      <c r="B9" s="337" t="s">
        <v>182</v>
      </c>
      <c r="C9" s="337" t="s">
        <v>181</v>
      </c>
      <c r="D9" s="411" t="s">
        <v>180</v>
      </c>
      <c r="E9" s="337" t="s">
        <v>182</v>
      </c>
      <c r="F9" s="337" t="s">
        <v>181</v>
      </c>
      <c r="G9" s="338" t="s">
        <v>180</v>
      </c>
      <c r="H9" s="550"/>
    </row>
    <row r="10" spans="1:13" s="10" customFormat="1" ht="22.5" customHeight="1" thickBot="1">
      <c r="A10" s="144" t="s">
        <v>105</v>
      </c>
      <c r="B10" s="290">
        <v>86</v>
      </c>
      <c r="C10" s="290">
        <v>64</v>
      </c>
      <c r="D10" s="374">
        <f>B10+C10</f>
        <v>150</v>
      </c>
      <c r="E10" s="290">
        <v>94</v>
      </c>
      <c r="F10" s="290">
        <v>69</v>
      </c>
      <c r="G10" s="293">
        <f>E10+F10</f>
        <v>163</v>
      </c>
      <c r="H10" s="148" t="s">
        <v>152</v>
      </c>
    </row>
    <row r="11" spans="1:13" s="10" customFormat="1" ht="22.5" customHeight="1" thickTop="1" thickBot="1">
      <c r="A11" s="145" t="s">
        <v>91</v>
      </c>
      <c r="B11" s="291">
        <v>2</v>
      </c>
      <c r="C11" s="291">
        <v>1</v>
      </c>
      <c r="D11" s="372">
        <f t="shared" ref="D11:D15" si="0">B11+C11</f>
        <v>3</v>
      </c>
      <c r="E11" s="291">
        <v>1</v>
      </c>
      <c r="F11" s="491">
        <v>0</v>
      </c>
      <c r="G11" s="294">
        <f t="shared" ref="G11:G15" si="1">E11+F11</f>
        <v>1</v>
      </c>
      <c r="H11" s="149" t="s">
        <v>86</v>
      </c>
    </row>
    <row r="12" spans="1:13" s="10" customFormat="1" ht="22.5" customHeight="1" thickTop="1" thickBot="1">
      <c r="A12" s="146" t="s">
        <v>92</v>
      </c>
      <c r="B12" s="292">
        <v>2</v>
      </c>
      <c r="C12" s="492">
        <v>0</v>
      </c>
      <c r="D12" s="371">
        <f>B12+C12</f>
        <v>2</v>
      </c>
      <c r="E12" s="292">
        <v>1</v>
      </c>
      <c r="F12" s="492">
        <v>0</v>
      </c>
      <c r="G12" s="293">
        <f>E12+F12</f>
        <v>1</v>
      </c>
      <c r="H12" s="150" t="s">
        <v>87</v>
      </c>
    </row>
    <row r="13" spans="1:13" s="10" customFormat="1" ht="22.5" customHeight="1" thickTop="1" thickBot="1">
      <c r="A13" s="145" t="s">
        <v>93</v>
      </c>
      <c r="B13" s="291">
        <v>9</v>
      </c>
      <c r="C13" s="291">
        <v>4</v>
      </c>
      <c r="D13" s="372">
        <f t="shared" si="0"/>
        <v>13</v>
      </c>
      <c r="E13" s="291">
        <v>4</v>
      </c>
      <c r="F13" s="291">
        <v>1</v>
      </c>
      <c r="G13" s="294">
        <f t="shared" si="1"/>
        <v>5</v>
      </c>
      <c r="H13" s="149" t="s">
        <v>88</v>
      </c>
    </row>
    <row r="14" spans="1:13" s="10" customFormat="1" ht="22.5" customHeight="1" thickTop="1" thickBot="1">
      <c r="A14" s="146" t="s">
        <v>94</v>
      </c>
      <c r="B14" s="292">
        <v>12</v>
      </c>
      <c r="C14" s="292">
        <v>6</v>
      </c>
      <c r="D14" s="371">
        <f t="shared" si="0"/>
        <v>18</v>
      </c>
      <c r="E14" s="292">
        <v>5</v>
      </c>
      <c r="F14" s="292">
        <v>7</v>
      </c>
      <c r="G14" s="293">
        <f t="shared" si="1"/>
        <v>12</v>
      </c>
      <c r="H14" s="150" t="s">
        <v>89</v>
      </c>
    </row>
    <row r="15" spans="1:13" s="10" customFormat="1" ht="22.5" customHeight="1" thickTop="1">
      <c r="A15" s="147" t="s">
        <v>95</v>
      </c>
      <c r="B15" s="375">
        <v>2</v>
      </c>
      <c r="C15" s="375">
        <v>4</v>
      </c>
      <c r="D15" s="373">
        <f t="shared" si="0"/>
        <v>6</v>
      </c>
      <c r="E15" s="375">
        <v>3</v>
      </c>
      <c r="F15" s="375">
        <v>3</v>
      </c>
      <c r="G15" s="294">
        <f t="shared" si="1"/>
        <v>6</v>
      </c>
      <c r="H15" s="151" t="s">
        <v>90</v>
      </c>
    </row>
    <row r="16" spans="1:13" s="10" customFormat="1" ht="22.5" customHeight="1">
      <c r="A16" s="114" t="s">
        <v>26</v>
      </c>
      <c r="B16" s="384">
        <f t="shared" ref="B16:C16" si="2">SUM(B10:B15)</f>
        <v>113</v>
      </c>
      <c r="C16" s="384">
        <f t="shared" si="2"/>
        <v>79</v>
      </c>
      <c r="D16" s="385">
        <f>SUM(D10:D15)</f>
        <v>192</v>
      </c>
      <c r="E16" s="384">
        <f t="shared" ref="E16:F16" si="3">SUM(E10:E15)</f>
        <v>108</v>
      </c>
      <c r="F16" s="384">
        <f t="shared" si="3"/>
        <v>80</v>
      </c>
      <c r="G16" s="384">
        <f>SUM(G10:G15)</f>
        <v>188</v>
      </c>
      <c r="H16" s="38" t="s">
        <v>27</v>
      </c>
    </row>
    <row r="17" spans="9:10">
      <c r="I17" s="335"/>
      <c r="J17" s="335"/>
    </row>
    <row r="18" spans="9:10">
      <c r="I18" s="335"/>
      <c r="J18" s="335"/>
    </row>
    <row r="19" spans="9:10">
      <c r="I19" s="335"/>
      <c r="J19" s="335"/>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5"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M19"/>
  <sheetViews>
    <sheetView rightToLeft="1" view="pageBreakPreview" zoomScaleNormal="100" zoomScaleSheetLayoutView="100" workbookViewId="0">
      <selection activeCell="F13" sqref="F13"/>
    </sheetView>
  </sheetViews>
  <sheetFormatPr defaultColWidth="9.140625" defaultRowHeight="12.75"/>
  <cols>
    <col min="1" max="1" width="23.5703125" style="335" customWidth="1"/>
    <col min="2" max="7" width="9.42578125" style="335" customWidth="1"/>
    <col min="8" max="8" width="31.140625" style="335" customWidth="1"/>
    <col min="9" max="9" width="15.28515625" style="3" customWidth="1"/>
    <col min="10" max="13" width="6.42578125" style="3" customWidth="1"/>
    <col min="14" max="16384" width="9.140625" style="3"/>
  </cols>
  <sheetData>
    <row r="1" spans="1:13" ht="30.75">
      <c r="A1" s="101" t="s">
        <v>161</v>
      </c>
      <c r="B1" s="343"/>
      <c r="C1" s="343"/>
      <c r="D1" s="343"/>
      <c r="E1" s="343"/>
      <c r="F1" s="343"/>
      <c r="G1" s="342"/>
      <c r="H1" s="103" t="s">
        <v>162</v>
      </c>
    </row>
    <row r="2" spans="1:13">
      <c r="A2" s="340"/>
      <c r="B2" s="341"/>
      <c r="C2" s="341"/>
      <c r="D2" s="341"/>
      <c r="E2" s="341"/>
      <c r="F2" s="341"/>
      <c r="G2" s="341"/>
      <c r="H2" s="341"/>
      <c r="I2" s="341"/>
    </row>
    <row r="3" spans="1:13" s="2" customFormat="1" ht="21.75">
      <c r="A3" s="540" t="s">
        <v>109</v>
      </c>
      <c r="B3" s="540"/>
      <c r="C3" s="540"/>
      <c r="D3" s="540"/>
      <c r="E3" s="540"/>
      <c r="F3" s="540"/>
      <c r="G3" s="540"/>
      <c r="H3" s="540"/>
    </row>
    <row r="4" spans="1:13" s="2" customFormat="1" ht="18.75">
      <c r="A4" s="541" t="s">
        <v>445</v>
      </c>
      <c r="B4" s="541"/>
      <c r="C4" s="541"/>
      <c r="D4" s="541"/>
      <c r="E4" s="541"/>
      <c r="F4" s="541"/>
      <c r="G4" s="541"/>
      <c r="H4" s="541"/>
    </row>
    <row r="5" spans="1:13" s="2" customFormat="1" ht="18">
      <c r="A5" s="542" t="s">
        <v>174</v>
      </c>
      <c r="B5" s="542"/>
      <c r="C5" s="542"/>
      <c r="D5" s="542"/>
      <c r="E5" s="542"/>
      <c r="F5" s="542"/>
      <c r="G5" s="542"/>
      <c r="H5" s="542"/>
    </row>
    <row r="6" spans="1:13">
      <c r="A6" s="543" t="s">
        <v>448</v>
      </c>
      <c r="B6" s="543"/>
      <c r="C6" s="543"/>
      <c r="D6" s="543"/>
      <c r="E6" s="543"/>
      <c r="F6" s="543"/>
      <c r="G6" s="543"/>
      <c r="H6" s="543"/>
    </row>
    <row r="7" spans="1:13" s="7" customFormat="1" ht="15.75">
      <c r="A7" s="334" t="s">
        <v>313</v>
      </c>
      <c r="B7" s="334"/>
      <c r="C7" s="334"/>
      <c r="D7" s="334"/>
      <c r="E7" s="334"/>
      <c r="F7" s="334"/>
      <c r="G7" s="334"/>
      <c r="H7" s="8" t="s">
        <v>236</v>
      </c>
      <c r="J7" s="5"/>
      <c r="L7" s="5"/>
      <c r="M7" s="5"/>
    </row>
    <row r="8" spans="1:13" ht="34.5" customHeight="1">
      <c r="A8" s="557" t="s">
        <v>176</v>
      </c>
      <c r="B8" s="546" t="s">
        <v>412</v>
      </c>
      <c r="C8" s="547"/>
      <c r="D8" s="548"/>
      <c r="E8" s="546" t="s">
        <v>452</v>
      </c>
      <c r="F8" s="547"/>
      <c r="G8" s="548"/>
      <c r="H8" s="549" t="s">
        <v>175</v>
      </c>
    </row>
    <row r="9" spans="1:13" s="9" customFormat="1" ht="33.75" customHeight="1">
      <c r="A9" s="558"/>
      <c r="B9" s="337" t="s">
        <v>182</v>
      </c>
      <c r="C9" s="337" t="s">
        <v>181</v>
      </c>
      <c r="D9" s="338" t="s">
        <v>180</v>
      </c>
      <c r="E9" s="337" t="s">
        <v>182</v>
      </c>
      <c r="F9" s="337" t="s">
        <v>181</v>
      </c>
      <c r="G9" s="338" t="s">
        <v>180</v>
      </c>
      <c r="H9" s="550"/>
    </row>
    <row r="10" spans="1:13" s="10" customFormat="1" ht="22.5" customHeight="1" thickBot="1">
      <c r="A10" s="144" t="s">
        <v>105</v>
      </c>
      <c r="B10" s="296">
        <v>5</v>
      </c>
      <c r="C10" s="296">
        <v>8</v>
      </c>
      <c r="D10" s="293">
        <f>B10+C10</f>
        <v>13</v>
      </c>
      <c r="E10" s="296">
        <v>4</v>
      </c>
      <c r="F10" s="296">
        <v>3</v>
      </c>
      <c r="G10" s="293">
        <f>E10+F10</f>
        <v>7</v>
      </c>
      <c r="H10" s="148" t="s">
        <v>152</v>
      </c>
    </row>
    <row r="11" spans="1:13" s="10" customFormat="1" ht="22.5" customHeight="1" thickTop="1" thickBot="1">
      <c r="A11" s="145" t="s">
        <v>91</v>
      </c>
      <c r="B11" s="297">
        <v>1</v>
      </c>
      <c r="C11" s="297">
        <v>1</v>
      </c>
      <c r="D11" s="294">
        <f t="shared" ref="D11:D15" si="0">B11+C11</f>
        <v>2</v>
      </c>
      <c r="E11" s="493">
        <v>0</v>
      </c>
      <c r="F11" s="297">
        <v>1</v>
      </c>
      <c r="G11" s="294">
        <f t="shared" ref="G11:G15" si="1">E11+F11</f>
        <v>1</v>
      </c>
      <c r="H11" s="149" t="s">
        <v>86</v>
      </c>
    </row>
    <row r="12" spans="1:13" s="10" customFormat="1" ht="22.5" customHeight="1" thickTop="1" thickBot="1">
      <c r="A12" s="146" t="s">
        <v>92</v>
      </c>
      <c r="B12" s="298">
        <v>2</v>
      </c>
      <c r="C12" s="298">
        <v>7</v>
      </c>
      <c r="D12" s="293">
        <f t="shared" si="0"/>
        <v>9</v>
      </c>
      <c r="E12" s="298">
        <v>5</v>
      </c>
      <c r="F12" s="298">
        <v>3</v>
      </c>
      <c r="G12" s="293">
        <f>E12+F12</f>
        <v>8</v>
      </c>
      <c r="H12" s="150" t="s">
        <v>87</v>
      </c>
    </row>
    <row r="13" spans="1:13" s="10" customFormat="1" ht="22.5" customHeight="1" thickTop="1" thickBot="1">
      <c r="A13" s="145" t="s">
        <v>93</v>
      </c>
      <c r="B13" s="297">
        <v>12</v>
      </c>
      <c r="C13" s="297">
        <v>3</v>
      </c>
      <c r="D13" s="294">
        <f t="shared" si="0"/>
        <v>15</v>
      </c>
      <c r="E13" s="297">
        <v>4</v>
      </c>
      <c r="F13" s="297">
        <v>11</v>
      </c>
      <c r="G13" s="294">
        <f t="shared" si="1"/>
        <v>15</v>
      </c>
      <c r="H13" s="149" t="s">
        <v>88</v>
      </c>
    </row>
    <row r="14" spans="1:13" s="10" customFormat="1" ht="22.5" customHeight="1" thickTop="1" thickBot="1">
      <c r="A14" s="146" t="s">
        <v>94</v>
      </c>
      <c r="B14" s="298">
        <v>0</v>
      </c>
      <c r="C14" s="298">
        <v>0</v>
      </c>
      <c r="D14" s="293">
        <f t="shared" si="0"/>
        <v>0</v>
      </c>
      <c r="E14" s="439">
        <v>0</v>
      </c>
      <c r="F14" s="439">
        <v>1</v>
      </c>
      <c r="G14" s="293">
        <f t="shared" si="1"/>
        <v>1</v>
      </c>
      <c r="H14" s="150" t="s">
        <v>89</v>
      </c>
    </row>
    <row r="15" spans="1:13" s="10" customFormat="1" ht="22.5" customHeight="1" thickTop="1">
      <c r="A15" s="147" t="s">
        <v>95</v>
      </c>
      <c r="B15" s="299">
        <v>2</v>
      </c>
      <c r="C15" s="299">
        <v>1</v>
      </c>
      <c r="D15" s="294">
        <f t="shared" si="0"/>
        <v>3</v>
      </c>
      <c r="E15" s="299">
        <v>1</v>
      </c>
      <c r="F15" s="494">
        <v>0</v>
      </c>
      <c r="G15" s="294">
        <f t="shared" si="1"/>
        <v>1</v>
      </c>
      <c r="H15" s="151" t="s">
        <v>90</v>
      </c>
    </row>
    <row r="16" spans="1:13" s="10" customFormat="1" ht="22.5" customHeight="1">
      <c r="A16" s="114" t="s">
        <v>26</v>
      </c>
      <c r="B16" s="295">
        <f t="shared" ref="B16:D16" si="2">SUM(B10:B15)</f>
        <v>22</v>
      </c>
      <c r="C16" s="295">
        <f t="shared" si="2"/>
        <v>20</v>
      </c>
      <c r="D16" s="295">
        <f t="shared" si="2"/>
        <v>42</v>
      </c>
      <c r="E16" s="295">
        <f>SUM(E10:E15)</f>
        <v>14</v>
      </c>
      <c r="F16" s="295">
        <f t="shared" ref="F16" si="3">SUM(F10:F15)</f>
        <v>19</v>
      </c>
      <c r="G16" s="295">
        <f>SUM(G10:G15)</f>
        <v>33</v>
      </c>
      <c r="H16" s="38" t="s">
        <v>27</v>
      </c>
    </row>
    <row r="17" spans="6:10">
      <c r="F17" s="3"/>
      <c r="G17" s="3"/>
      <c r="I17" s="335"/>
    </row>
    <row r="18" spans="6:10">
      <c r="I18" s="335"/>
      <c r="J18" s="335"/>
    </row>
    <row r="19" spans="6:10">
      <c r="I19" s="335"/>
      <c r="J19" s="335"/>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3" orientation="landscape" r:id="rId1"/>
  <headerFooter alignWithMargins="0"/>
  <rowBreaks count="1" manualBreakCount="1">
    <brk id="16" max="16383"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P52"/>
  <sheetViews>
    <sheetView rightToLeft="1" view="pageBreakPreview" zoomScaleNormal="100" zoomScaleSheetLayoutView="100" workbookViewId="0">
      <selection activeCell="N10" sqref="N10"/>
    </sheetView>
  </sheetViews>
  <sheetFormatPr defaultColWidth="9.140625" defaultRowHeight="12.75"/>
  <cols>
    <col min="1" max="1" width="14" style="335" customWidth="1"/>
    <col min="2" max="10" width="7.7109375" style="335" customWidth="1"/>
    <col min="11" max="11" width="18.140625" style="335" customWidth="1"/>
    <col min="12" max="12" width="15.28515625" style="3" customWidth="1"/>
    <col min="13" max="16" width="6.42578125" style="3" customWidth="1"/>
    <col min="17" max="16384" width="9.140625" style="3"/>
  </cols>
  <sheetData>
    <row r="1" spans="1:16" ht="30.75">
      <c r="A1" s="101" t="s">
        <v>161</v>
      </c>
      <c r="B1" s="343"/>
      <c r="C1" s="343"/>
      <c r="D1" s="343"/>
      <c r="E1" s="343"/>
      <c r="F1" s="343"/>
      <c r="G1" s="342"/>
      <c r="H1" s="342"/>
      <c r="I1" s="342"/>
      <c r="J1" s="342"/>
      <c r="K1" s="103" t="s">
        <v>162</v>
      </c>
    </row>
    <row r="2" spans="1:16">
      <c r="A2" s="340"/>
      <c r="B2" s="341"/>
      <c r="C2" s="341"/>
      <c r="D2" s="341"/>
      <c r="E2" s="341"/>
      <c r="F2" s="341"/>
      <c r="G2" s="341"/>
      <c r="H2" s="3"/>
      <c r="I2" s="341"/>
      <c r="J2" s="3"/>
      <c r="K2" s="341"/>
    </row>
    <row r="3" spans="1:16" s="2" customFormat="1" ht="21.75">
      <c r="A3" s="540" t="s">
        <v>357</v>
      </c>
      <c r="B3" s="540"/>
      <c r="C3" s="540"/>
      <c r="D3" s="540"/>
      <c r="E3" s="540"/>
      <c r="F3" s="540"/>
      <c r="G3" s="540"/>
      <c r="H3" s="540"/>
      <c r="I3" s="540"/>
      <c r="J3" s="540"/>
      <c r="K3" s="540"/>
    </row>
    <row r="4" spans="1:16" s="2" customFormat="1" ht="18.75">
      <c r="A4" s="541" t="s">
        <v>432</v>
      </c>
      <c r="B4" s="541"/>
      <c r="C4" s="541"/>
      <c r="D4" s="541"/>
      <c r="E4" s="541"/>
      <c r="F4" s="541"/>
      <c r="G4" s="541"/>
      <c r="H4" s="541"/>
      <c r="I4" s="541"/>
      <c r="J4" s="541"/>
      <c r="K4" s="541"/>
    </row>
    <row r="5" spans="1:16" s="2" customFormat="1" ht="18">
      <c r="A5" s="542" t="s">
        <v>358</v>
      </c>
      <c r="B5" s="542"/>
      <c r="C5" s="542"/>
      <c r="D5" s="542"/>
      <c r="E5" s="542"/>
      <c r="F5" s="542"/>
      <c r="G5" s="542"/>
      <c r="H5" s="542"/>
      <c r="I5" s="542"/>
      <c r="J5" s="542"/>
      <c r="K5" s="542"/>
    </row>
    <row r="6" spans="1:16">
      <c r="A6" s="543" t="s">
        <v>433</v>
      </c>
      <c r="B6" s="543"/>
      <c r="C6" s="543"/>
      <c r="D6" s="543"/>
      <c r="E6" s="543"/>
      <c r="F6" s="543"/>
      <c r="G6" s="543"/>
      <c r="H6" s="543"/>
      <c r="I6" s="543"/>
      <c r="J6" s="543"/>
      <c r="K6" s="543"/>
    </row>
    <row r="7" spans="1:16" s="7" customFormat="1" ht="15.75">
      <c r="A7" s="334" t="s">
        <v>349</v>
      </c>
      <c r="B7" s="334"/>
      <c r="C7" s="334"/>
      <c r="D7" s="334"/>
      <c r="E7" s="334"/>
      <c r="F7" s="334"/>
      <c r="G7" s="334"/>
      <c r="H7" s="334"/>
      <c r="I7" s="334"/>
      <c r="J7" s="334"/>
      <c r="K7" s="8" t="s">
        <v>348</v>
      </c>
      <c r="M7" s="5"/>
      <c r="O7" s="5"/>
      <c r="P7" s="5"/>
    </row>
    <row r="8" spans="1:16" ht="33.75" customHeight="1" thickBot="1">
      <c r="A8" s="619" t="s">
        <v>378</v>
      </c>
      <c r="B8" s="546" t="s">
        <v>292</v>
      </c>
      <c r="C8" s="547"/>
      <c r="D8" s="548"/>
      <c r="E8" s="546" t="s">
        <v>295</v>
      </c>
      <c r="F8" s="547"/>
      <c r="G8" s="548"/>
      <c r="H8" s="546" t="s">
        <v>296</v>
      </c>
      <c r="I8" s="547"/>
      <c r="J8" s="548"/>
      <c r="K8" s="622" t="s">
        <v>555</v>
      </c>
    </row>
    <row r="9" spans="1:16" ht="23.45" customHeight="1" thickTop="1" thickBot="1">
      <c r="A9" s="620"/>
      <c r="B9" s="625" t="s">
        <v>293</v>
      </c>
      <c r="C9" s="625" t="s">
        <v>294</v>
      </c>
      <c r="D9" s="625" t="s">
        <v>151</v>
      </c>
      <c r="E9" s="625" t="s">
        <v>293</v>
      </c>
      <c r="F9" s="625" t="s">
        <v>294</v>
      </c>
      <c r="G9" s="625" t="s">
        <v>151</v>
      </c>
      <c r="H9" s="625" t="s">
        <v>293</v>
      </c>
      <c r="I9" s="625" t="s">
        <v>294</v>
      </c>
      <c r="J9" s="625" t="s">
        <v>151</v>
      </c>
      <c r="K9" s="623"/>
    </row>
    <row r="10" spans="1:16" s="9" customFormat="1" ht="23.45" customHeight="1" thickTop="1">
      <c r="A10" s="621"/>
      <c r="B10" s="626"/>
      <c r="C10" s="626"/>
      <c r="D10" s="626"/>
      <c r="E10" s="626"/>
      <c r="F10" s="626"/>
      <c r="G10" s="626"/>
      <c r="H10" s="626"/>
      <c r="I10" s="626"/>
      <c r="J10" s="626"/>
      <c r="K10" s="624"/>
      <c r="L10" s="3"/>
      <c r="M10" s="3"/>
      <c r="N10" s="3"/>
    </row>
    <row r="11" spans="1:16" s="10" customFormat="1" ht="22.5" customHeight="1" thickBot="1">
      <c r="A11" s="155" t="s">
        <v>65</v>
      </c>
      <c r="B11" s="428">
        <v>2</v>
      </c>
      <c r="C11" s="428">
        <v>3</v>
      </c>
      <c r="D11" s="429">
        <f>B11+C11</f>
        <v>5</v>
      </c>
      <c r="E11" s="428">
        <v>9</v>
      </c>
      <c r="F11" s="428">
        <v>15</v>
      </c>
      <c r="G11" s="264">
        <f>E11+F11</f>
        <v>24</v>
      </c>
      <c r="H11" s="264">
        <f>B11+E11</f>
        <v>11</v>
      </c>
      <c r="I11" s="264">
        <f>C11+F11</f>
        <v>18</v>
      </c>
      <c r="J11" s="264">
        <f>H11+I11</f>
        <v>29</v>
      </c>
      <c r="K11" s="157" t="s">
        <v>66</v>
      </c>
      <c r="L11" s="121"/>
      <c r="M11" s="163"/>
      <c r="N11" s="163"/>
    </row>
    <row r="12" spans="1:16" s="10" customFormat="1" ht="22.5" customHeight="1" thickTop="1" thickBot="1">
      <c r="A12" s="156" t="s">
        <v>67</v>
      </c>
      <c r="B12" s="440">
        <v>0</v>
      </c>
      <c r="C12" s="440">
        <v>0</v>
      </c>
      <c r="D12" s="431">
        <f t="shared" ref="D12:D13" si="0">B12+C12</f>
        <v>0</v>
      </c>
      <c r="E12" s="440">
        <v>1</v>
      </c>
      <c r="F12" s="430">
        <v>1</v>
      </c>
      <c r="G12" s="376">
        <f t="shared" ref="G12:G13" si="1">E12+F12</f>
        <v>2</v>
      </c>
      <c r="H12" s="376">
        <f t="shared" ref="H12:I18" si="2">B12+E12</f>
        <v>1</v>
      </c>
      <c r="I12" s="376">
        <f t="shared" si="2"/>
        <v>1</v>
      </c>
      <c r="J12" s="376">
        <f t="shared" ref="J12:J13" si="3">H12+I12</f>
        <v>2</v>
      </c>
      <c r="K12" s="158" t="s">
        <v>68</v>
      </c>
      <c r="L12" s="121"/>
      <c r="M12" s="163"/>
      <c r="N12" s="163"/>
    </row>
    <row r="13" spans="1:16" s="10" customFormat="1" ht="22.5" customHeight="1" thickTop="1" thickBot="1">
      <c r="A13" s="377" t="s">
        <v>69</v>
      </c>
      <c r="B13" s="441">
        <v>0</v>
      </c>
      <c r="C13" s="441">
        <v>0</v>
      </c>
      <c r="D13" s="432">
        <f t="shared" si="0"/>
        <v>0</v>
      </c>
      <c r="E13" s="441">
        <v>0</v>
      </c>
      <c r="F13" s="441">
        <v>0</v>
      </c>
      <c r="G13" s="378">
        <f t="shared" si="1"/>
        <v>0</v>
      </c>
      <c r="H13" s="378">
        <f t="shared" si="2"/>
        <v>0</v>
      </c>
      <c r="I13" s="378">
        <f t="shared" si="2"/>
        <v>0</v>
      </c>
      <c r="J13" s="378">
        <f t="shared" si="3"/>
        <v>0</v>
      </c>
      <c r="K13" s="379" t="s">
        <v>70</v>
      </c>
      <c r="L13" s="121"/>
      <c r="M13" s="163"/>
      <c r="N13" s="163"/>
    </row>
    <row r="14" spans="1:16" s="10" customFormat="1" ht="22.5" customHeight="1" thickTop="1" thickBot="1">
      <c r="A14" s="156" t="s">
        <v>101</v>
      </c>
      <c r="B14" s="442">
        <v>1</v>
      </c>
      <c r="C14" s="442">
        <v>0</v>
      </c>
      <c r="D14" s="433">
        <f>B14+C14</f>
        <v>1</v>
      </c>
      <c r="E14" s="442">
        <v>0</v>
      </c>
      <c r="F14" s="442">
        <v>0</v>
      </c>
      <c r="G14" s="380">
        <f>E14+F14</f>
        <v>0</v>
      </c>
      <c r="H14" s="380">
        <f t="shared" si="2"/>
        <v>1</v>
      </c>
      <c r="I14" s="380">
        <f t="shared" si="2"/>
        <v>0</v>
      </c>
      <c r="J14" s="380">
        <f>H14+I14</f>
        <v>1</v>
      </c>
      <c r="K14" s="158" t="s">
        <v>71</v>
      </c>
      <c r="L14" s="121"/>
      <c r="M14" s="163"/>
      <c r="N14" s="163"/>
    </row>
    <row r="15" spans="1:16" s="10" customFormat="1" ht="22.5" customHeight="1" thickTop="1" thickBot="1">
      <c r="A15" s="377" t="s">
        <v>72</v>
      </c>
      <c r="B15" s="441">
        <v>0</v>
      </c>
      <c r="C15" s="441">
        <v>0</v>
      </c>
      <c r="D15" s="432">
        <f t="shared" ref="D15:D16" si="4">B15+C15</f>
        <v>0</v>
      </c>
      <c r="E15" s="441">
        <v>0</v>
      </c>
      <c r="F15" s="441">
        <v>0</v>
      </c>
      <c r="G15" s="378">
        <f t="shared" ref="G15:G16" si="5">E15+F15</f>
        <v>0</v>
      </c>
      <c r="H15" s="378">
        <f t="shared" si="2"/>
        <v>0</v>
      </c>
      <c r="I15" s="378">
        <f t="shared" si="2"/>
        <v>0</v>
      </c>
      <c r="J15" s="378">
        <f t="shared" ref="J15:J16" si="6">H15+I15</f>
        <v>0</v>
      </c>
      <c r="K15" s="379" t="s">
        <v>73</v>
      </c>
      <c r="L15" s="121"/>
      <c r="M15" s="163"/>
      <c r="N15" s="163"/>
    </row>
    <row r="16" spans="1:16" s="10" customFormat="1" ht="22.5" customHeight="1" thickTop="1" thickBot="1">
      <c r="A16" s="156" t="s">
        <v>76</v>
      </c>
      <c r="B16" s="442">
        <v>0</v>
      </c>
      <c r="C16" s="442">
        <v>0</v>
      </c>
      <c r="D16" s="433">
        <f t="shared" si="4"/>
        <v>0</v>
      </c>
      <c r="E16" s="442">
        <v>0</v>
      </c>
      <c r="F16" s="442">
        <v>0</v>
      </c>
      <c r="G16" s="380">
        <f t="shared" si="5"/>
        <v>0</v>
      </c>
      <c r="H16" s="380">
        <f t="shared" si="2"/>
        <v>0</v>
      </c>
      <c r="I16" s="380">
        <f t="shared" si="2"/>
        <v>0</v>
      </c>
      <c r="J16" s="380">
        <f t="shared" si="6"/>
        <v>0</v>
      </c>
      <c r="K16" s="158" t="s">
        <v>77</v>
      </c>
      <c r="L16" s="121"/>
      <c r="M16" s="163"/>
      <c r="N16" s="163"/>
    </row>
    <row r="17" spans="1:14" s="10" customFormat="1" ht="22.5" customHeight="1" thickTop="1">
      <c r="A17" s="381" t="s">
        <v>345</v>
      </c>
      <c r="B17" s="443">
        <v>1</v>
      </c>
      <c r="C17" s="443">
        <v>0</v>
      </c>
      <c r="D17" s="434">
        <f>B17+C17</f>
        <v>1</v>
      </c>
      <c r="E17" s="443">
        <v>0</v>
      </c>
      <c r="F17" s="443">
        <v>0</v>
      </c>
      <c r="G17" s="382">
        <f>E17+F17</f>
        <v>0</v>
      </c>
      <c r="H17" s="382">
        <f t="shared" si="2"/>
        <v>1</v>
      </c>
      <c r="I17" s="382">
        <f t="shared" si="2"/>
        <v>0</v>
      </c>
      <c r="J17" s="382">
        <f>H17+I17</f>
        <v>1</v>
      </c>
      <c r="K17" s="383" t="s">
        <v>177</v>
      </c>
      <c r="L17" s="121"/>
      <c r="M17" s="163"/>
      <c r="N17" s="163"/>
    </row>
    <row r="18" spans="1:14" s="10" customFormat="1" ht="22.5" customHeight="1">
      <c r="A18" s="414" t="s">
        <v>79</v>
      </c>
      <c r="B18" s="444">
        <v>0</v>
      </c>
      <c r="C18" s="444">
        <v>0</v>
      </c>
      <c r="D18" s="435">
        <f>B18+C18</f>
        <v>0</v>
      </c>
      <c r="E18" s="444">
        <v>0</v>
      </c>
      <c r="F18" s="444">
        <v>0</v>
      </c>
      <c r="G18" s="265">
        <f>E18+F18</f>
        <v>0</v>
      </c>
      <c r="H18" s="265">
        <f t="shared" si="2"/>
        <v>0</v>
      </c>
      <c r="I18" s="265">
        <f t="shared" si="2"/>
        <v>0</v>
      </c>
      <c r="J18" s="265">
        <f>H18+I18</f>
        <v>0</v>
      </c>
      <c r="K18" s="415" t="s">
        <v>325</v>
      </c>
      <c r="L18" s="121"/>
      <c r="M18" s="163"/>
      <c r="N18" s="163"/>
    </row>
    <row r="19" spans="1:14" s="10" customFormat="1" ht="22.5" customHeight="1">
      <c r="A19" s="416" t="s">
        <v>13</v>
      </c>
      <c r="B19" s="417">
        <f>SUM(B11:B18)</f>
        <v>4</v>
      </c>
      <c r="C19" s="417">
        <f t="shared" ref="C19:J19" si="7">SUM(C11:C18)</f>
        <v>3</v>
      </c>
      <c r="D19" s="417">
        <f t="shared" si="7"/>
        <v>7</v>
      </c>
      <c r="E19" s="417">
        <f t="shared" si="7"/>
        <v>10</v>
      </c>
      <c r="F19" s="417">
        <f t="shared" si="7"/>
        <v>16</v>
      </c>
      <c r="G19" s="417">
        <f t="shared" si="7"/>
        <v>26</v>
      </c>
      <c r="H19" s="417">
        <f t="shared" si="7"/>
        <v>14</v>
      </c>
      <c r="I19" s="417">
        <f t="shared" si="7"/>
        <v>19</v>
      </c>
      <c r="J19" s="417">
        <f t="shared" si="7"/>
        <v>33</v>
      </c>
      <c r="K19" s="418" t="s">
        <v>14</v>
      </c>
      <c r="L19" s="121"/>
      <c r="M19" s="163"/>
      <c r="N19" s="163"/>
    </row>
    <row r="20" spans="1:14" s="10" customFormat="1" ht="22.5" customHeight="1">
      <c r="A20" s="340"/>
      <c r="B20" s="340"/>
      <c r="C20" s="340"/>
      <c r="D20" s="340"/>
      <c r="E20" s="340"/>
      <c r="F20" s="340"/>
      <c r="G20" s="340"/>
      <c r="H20" s="340"/>
      <c r="I20" s="340"/>
      <c r="J20" s="340"/>
      <c r="K20" s="340"/>
      <c r="L20" s="121"/>
      <c r="M20" s="163"/>
      <c r="N20" s="163"/>
    </row>
    <row r="21" spans="1:14" s="10" customFormat="1" ht="22.5" customHeight="1">
      <c r="A21" s="340"/>
      <c r="B21" s="340"/>
      <c r="C21" s="340"/>
      <c r="D21" s="340"/>
      <c r="E21" s="340"/>
      <c r="F21" s="340"/>
      <c r="G21" s="340"/>
      <c r="H21" s="340"/>
      <c r="I21" s="340"/>
      <c r="J21" s="340"/>
      <c r="K21" s="340"/>
      <c r="L21" s="121"/>
      <c r="M21" s="163"/>
      <c r="N21" s="163"/>
    </row>
    <row r="22" spans="1:14" s="10" customFormat="1" ht="22.5" customHeight="1">
      <c r="A22" s="340"/>
      <c r="B22" s="340"/>
      <c r="C22" s="340"/>
      <c r="D22" s="340"/>
      <c r="E22" s="340"/>
      <c r="F22" s="340"/>
      <c r="G22" s="340"/>
      <c r="H22" s="340"/>
      <c r="I22" s="340"/>
      <c r="J22" s="340"/>
      <c r="K22" s="340"/>
      <c r="L22" s="121"/>
      <c r="M22" s="163"/>
      <c r="N22" s="163"/>
    </row>
    <row r="23" spans="1:14" s="10" customFormat="1" ht="22.5" customHeight="1">
      <c r="A23" s="340"/>
      <c r="B23" s="340"/>
      <c r="C23" s="340"/>
      <c r="D23" s="340"/>
      <c r="E23" s="340"/>
      <c r="F23" s="340"/>
      <c r="G23" s="340"/>
      <c r="H23" s="340"/>
      <c r="I23" s="340"/>
      <c r="J23" s="340"/>
      <c r="K23" s="340"/>
    </row>
    <row r="24" spans="1:14">
      <c r="A24" s="340"/>
      <c r="B24" s="340"/>
      <c r="C24" s="340"/>
      <c r="D24" s="340"/>
      <c r="E24" s="340"/>
      <c r="F24" s="340"/>
      <c r="G24" s="340"/>
      <c r="H24" s="340"/>
      <c r="I24" s="340"/>
      <c r="J24" s="340"/>
      <c r="K24" s="340"/>
      <c r="L24" s="335"/>
      <c r="M24" s="335"/>
    </row>
    <row r="25" spans="1:14">
      <c r="A25" s="340"/>
      <c r="B25" s="340"/>
      <c r="C25" s="340"/>
      <c r="D25" s="340"/>
      <c r="E25" s="340"/>
      <c r="F25" s="340"/>
      <c r="G25" s="340"/>
      <c r="H25" s="340"/>
      <c r="I25" s="340"/>
      <c r="J25" s="340"/>
      <c r="K25" s="340"/>
      <c r="L25" s="335"/>
      <c r="M25" s="335"/>
    </row>
    <row r="26" spans="1:14">
      <c r="A26" s="340"/>
      <c r="B26" s="340"/>
      <c r="C26" s="340"/>
      <c r="D26" s="340"/>
      <c r="E26" s="340"/>
      <c r="F26" s="340"/>
      <c r="G26" s="340"/>
      <c r="H26" s="340"/>
      <c r="I26" s="340"/>
      <c r="J26" s="340"/>
      <c r="K26" s="340"/>
      <c r="L26" s="335"/>
      <c r="M26" s="335"/>
    </row>
    <row r="27" spans="1:14">
      <c r="A27" s="340"/>
      <c r="B27" s="340"/>
      <c r="C27" s="340"/>
      <c r="D27" s="340"/>
      <c r="E27" s="340"/>
      <c r="F27" s="340"/>
      <c r="G27" s="340"/>
      <c r="H27" s="340"/>
      <c r="I27" s="340"/>
      <c r="J27" s="340"/>
      <c r="K27" s="340"/>
    </row>
    <row r="28" spans="1:14">
      <c r="A28" s="340"/>
      <c r="B28" s="340"/>
      <c r="C28" s="340"/>
      <c r="D28" s="340"/>
      <c r="E28" s="340"/>
      <c r="F28" s="340"/>
      <c r="G28" s="340"/>
      <c r="H28" s="340"/>
      <c r="I28" s="340"/>
      <c r="J28" s="340"/>
      <c r="K28" s="340"/>
    </row>
    <row r="29" spans="1:14">
      <c r="A29" s="340"/>
      <c r="B29" s="340"/>
      <c r="C29" s="340"/>
      <c r="D29" s="340"/>
      <c r="E29" s="340"/>
      <c r="F29" s="340"/>
      <c r="G29" s="340"/>
      <c r="H29" s="340"/>
      <c r="I29" s="340"/>
      <c r="J29" s="340"/>
      <c r="K29" s="340"/>
    </row>
    <row r="30" spans="1:14">
      <c r="A30" s="340"/>
      <c r="B30" s="340"/>
      <c r="C30" s="340"/>
      <c r="D30" s="340"/>
      <c r="E30" s="340"/>
      <c r="F30" s="340"/>
      <c r="G30" s="340"/>
      <c r="H30" s="340"/>
      <c r="I30" s="340"/>
      <c r="J30" s="340"/>
      <c r="K30" s="340"/>
    </row>
    <row r="31" spans="1:14">
      <c r="A31" s="340"/>
      <c r="B31" s="340"/>
      <c r="C31" s="340"/>
      <c r="D31" s="340"/>
      <c r="E31" s="340"/>
      <c r="F31" s="340"/>
      <c r="G31" s="340"/>
      <c r="H31" s="340"/>
      <c r="I31" s="340"/>
      <c r="J31" s="340"/>
      <c r="K31" s="340"/>
    </row>
    <row r="32" spans="1:14">
      <c r="A32" s="340"/>
      <c r="B32" s="340"/>
      <c r="C32" s="340"/>
      <c r="D32" s="340"/>
      <c r="E32" s="340"/>
      <c r="F32" s="340"/>
      <c r="G32" s="340"/>
      <c r="H32" s="340"/>
      <c r="I32" s="340"/>
      <c r="J32" s="340"/>
      <c r="K32" s="340"/>
    </row>
    <row r="33" spans="1:11">
      <c r="A33" s="340"/>
      <c r="B33" s="340"/>
      <c r="C33" s="340"/>
      <c r="D33" s="340"/>
      <c r="E33" s="340"/>
      <c r="F33" s="340"/>
      <c r="G33" s="340"/>
      <c r="H33" s="340"/>
      <c r="I33" s="340"/>
      <c r="J33" s="340"/>
      <c r="K33" s="340"/>
    </row>
    <row r="34" spans="1:11">
      <c r="A34" s="340"/>
      <c r="B34" s="340"/>
      <c r="C34" s="340"/>
      <c r="D34" s="340"/>
      <c r="E34" s="340"/>
      <c r="F34" s="340"/>
      <c r="G34" s="340"/>
      <c r="H34" s="340"/>
      <c r="I34" s="340"/>
      <c r="J34" s="340"/>
      <c r="K34" s="340"/>
    </row>
    <row r="35" spans="1:11">
      <c r="A35" s="340"/>
      <c r="B35" s="340"/>
      <c r="C35" s="340"/>
      <c r="D35" s="340"/>
      <c r="E35" s="340"/>
      <c r="F35" s="340"/>
      <c r="G35" s="340"/>
      <c r="H35" s="340"/>
      <c r="I35" s="340"/>
      <c r="J35" s="340"/>
      <c r="K35" s="340"/>
    </row>
    <row r="36" spans="1:11">
      <c r="A36" s="340"/>
      <c r="B36" s="340"/>
      <c r="C36" s="340"/>
      <c r="D36" s="340"/>
      <c r="E36" s="340"/>
      <c r="F36" s="340"/>
      <c r="G36" s="340"/>
      <c r="H36" s="340"/>
      <c r="I36" s="340"/>
      <c r="J36" s="340"/>
      <c r="K36" s="340"/>
    </row>
    <row r="37" spans="1:11">
      <c r="A37" s="340"/>
      <c r="B37" s="340"/>
      <c r="C37" s="340"/>
      <c r="D37" s="340"/>
      <c r="E37" s="340"/>
      <c r="F37" s="340"/>
      <c r="G37" s="340"/>
      <c r="H37" s="340"/>
      <c r="I37" s="340"/>
      <c r="J37" s="340"/>
      <c r="K37" s="340"/>
    </row>
    <row r="38" spans="1:11">
      <c r="A38" s="340"/>
      <c r="B38" s="340"/>
      <c r="C38" s="340"/>
      <c r="D38" s="340"/>
      <c r="E38" s="340"/>
      <c r="F38" s="340"/>
      <c r="G38" s="340"/>
      <c r="H38" s="340"/>
      <c r="I38" s="340"/>
      <c r="J38" s="340"/>
      <c r="K38" s="340"/>
    </row>
    <row r="39" spans="1:11">
      <c r="A39" s="340"/>
      <c r="B39" s="340"/>
      <c r="C39" s="340"/>
      <c r="D39" s="340"/>
      <c r="E39" s="340"/>
      <c r="F39" s="340"/>
      <c r="G39" s="340"/>
      <c r="H39" s="340"/>
      <c r="I39" s="340"/>
      <c r="J39" s="340"/>
      <c r="K39" s="340"/>
    </row>
    <row r="40" spans="1:11">
      <c r="A40" s="340"/>
      <c r="B40" s="340"/>
      <c r="C40" s="340"/>
      <c r="D40" s="340"/>
      <c r="E40" s="340"/>
      <c r="F40" s="340"/>
      <c r="G40" s="340"/>
      <c r="H40" s="340"/>
      <c r="I40" s="340"/>
      <c r="J40" s="340"/>
      <c r="K40" s="340"/>
    </row>
    <row r="41" spans="1:11">
      <c r="A41" s="340"/>
      <c r="B41" s="340"/>
      <c r="C41" s="340"/>
      <c r="D41" s="340"/>
      <c r="E41" s="340"/>
      <c r="F41" s="340"/>
      <c r="G41" s="340"/>
      <c r="H41" s="340"/>
      <c r="I41" s="340"/>
      <c r="J41" s="340"/>
      <c r="K41" s="340"/>
    </row>
    <row r="42" spans="1:11">
      <c r="A42" s="340"/>
      <c r="B42" s="340"/>
      <c r="C42" s="340"/>
      <c r="D42" s="340"/>
      <c r="E42" s="340"/>
      <c r="F42" s="340"/>
      <c r="G42" s="340"/>
      <c r="H42" s="340"/>
      <c r="I42" s="340"/>
      <c r="J42" s="340"/>
      <c r="K42" s="340"/>
    </row>
    <row r="43" spans="1:11">
      <c r="A43" s="340"/>
      <c r="B43" s="340"/>
      <c r="C43" s="340"/>
      <c r="D43" s="340"/>
      <c r="E43" s="340"/>
      <c r="F43" s="340"/>
      <c r="G43" s="340"/>
      <c r="H43" s="340"/>
      <c r="I43" s="340"/>
      <c r="J43" s="340"/>
      <c r="K43" s="340"/>
    </row>
    <row r="44" spans="1:11">
      <c r="A44" s="340"/>
      <c r="B44" s="340"/>
      <c r="C44" s="340"/>
      <c r="D44" s="340"/>
      <c r="E44" s="340"/>
      <c r="F44" s="340"/>
      <c r="G44" s="340"/>
      <c r="H44" s="340"/>
      <c r="I44" s="340"/>
      <c r="J44" s="340"/>
      <c r="K44" s="340"/>
    </row>
    <row r="45" spans="1:11">
      <c r="A45" s="340"/>
      <c r="B45" s="340"/>
      <c r="C45" s="340"/>
      <c r="D45" s="340"/>
      <c r="E45" s="340"/>
      <c r="F45" s="340"/>
      <c r="G45" s="340"/>
      <c r="H45" s="340"/>
      <c r="I45" s="340"/>
      <c r="J45" s="340"/>
      <c r="K45" s="340"/>
    </row>
    <row r="46" spans="1:11">
      <c r="A46" s="340"/>
      <c r="B46" s="340"/>
      <c r="C46" s="340"/>
      <c r="D46" s="340"/>
      <c r="E46" s="340"/>
      <c r="F46" s="340"/>
      <c r="G46" s="340"/>
      <c r="H46" s="340"/>
      <c r="I46" s="340"/>
      <c r="J46" s="340"/>
      <c r="K46" s="340"/>
    </row>
    <row r="47" spans="1:11">
      <c r="A47" s="340"/>
      <c r="B47" s="340"/>
      <c r="C47" s="340"/>
      <c r="D47" s="340"/>
      <c r="E47" s="340"/>
      <c r="F47" s="340"/>
      <c r="G47" s="340"/>
      <c r="H47" s="340"/>
      <c r="I47" s="340"/>
      <c r="J47" s="340"/>
      <c r="K47" s="340"/>
    </row>
    <row r="48" spans="1:11">
      <c r="A48" s="340"/>
      <c r="B48" s="340"/>
      <c r="C48" s="340"/>
      <c r="D48" s="340"/>
      <c r="E48" s="340"/>
      <c r="F48" s="340"/>
      <c r="G48" s="340"/>
      <c r="H48" s="340"/>
      <c r="I48" s="340"/>
      <c r="J48" s="340"/>
      <c r="K48" s="340"/>
    </row>
    <row r="49" spans="1:11">
      <c r="A49" s="340"/>
      <c r="B49" s="340"/>
      <c r="C49" s="340"/>
      <c r="D49" s="340"/>
      <c r="E49" s="340"/>
      <c r="F49" s="340"/>
      <c r="G49" s="340"/>
      <c r="H49" s="340"/>
      <c r="I49" s="340"/>
      <c r="J49" s="340"/>
      <c r="K49" s="340"/>
    </row>
    <row r="50" spans="1:11">
      <c r="A50" s="340"/>
      <c r="B50" s="340"/>
      <c r="C50" s="340"/>
      <c r="D50" s="340"/>
      <c r="E50" s="340"/>
      <c r="F50" s="340"/>
      <c r="G50" s="340"/>
      <c r="H50" s="340"/>
      <c r="I50" s="340"/>
      <c r="J50" s="340"/>
      <c r="K50" s="340"/>
    </row>
    <row r="51" spans="1:11">
      <c r="A51" s="340"/>
      <c r="B51" s="340"/>
      <c r="C51" s="340"/>
      <c r="D51" s="340"/>
      <c r="E51" s="340"/>
      <c r="F51" s="340"/>
      <c r="G51" s="340"/>
      <c r="H51" s="340"/>
      <c r="I51" s="340"/>
      <c r="J51" s="340"/>
      <c r="K51" s="340"/>
    </row>
    <row r="52" spans="1:11">
      <c r="A52" s="340"/>
      <c r="B52" s="340"/>
      <c r="C52" s="340"/>
      <c r="D52" s="340"/>
      <c r="E52" s="340"/>
      <c r="F52" s="340"/>
      <c r="G52" s="340"/>
      <c r="H52" s="340"/>
      <c r="I52" s="340"/>
      <c r="J52" s="340"/>
      <c r="K52" s="340"/>
    </row>
  </sheetData>
  <mergeCells count="18">
    <mergeCell ref="A3:K3"/>
    <mergeCell ref="A4:K4"/>
    <mergeCell ref="A5:K5"/>
    <mergeCell ref="A6:K6"/>
    <mergeCell ref="A8:A10"/>
    <mergeCell ref="B8:D8"/>
    <mergeCell ref="E8:G8"/>
    <mergeCell ref="H8:J8"/>
    <mergeCell ref="K8:K10"/>
    <mergeCell ref="B9:B10"/>
    <mergeCell ref="I9:I10"/>
    <mergeCell ref="J9:J10"/>
    <mergeCell ref="C9:C10"/>
    <mergeCell ref="D9:D10"/>
    <mergeCell ref="E9:E10"/>
    <mergeCell ref="F9:F10"/>
    <mergeCell ref="G9:G10"/>
    <mergeCell ref="H9:H10"/>
  </mergeCells>
  <printOptions horizontalCentered="1"/>
  <pageMargins left="0" right="0" top="0.47244094488188981" bottom="0" header="0" footer="0"/>
  <pageSetup paperSize="11" scale="85" orientation="landscape" r:id="rId1"/>
  <headerFooter alignWithMargins="0"/>
  <rowBreaks count="1" manualBreakCount="1">
    <brk id="19"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2"/>
  <sheetViews>
    <sheetView rightToLeft="1" view="pageBreakPreview" zoomScaleNormal="100" zoomScaleSheetLayoutView="100" workbookViewId="0">
      <selection activeCell="D3" sqref="D3"/>
    </sheetView>
  </sheetViews>
  <sheetFormatPr defaultRowHeight="12.75"/>
  <cols>
    <col min="1" max="1" width="47.7109375" style="1" customWidth="1"/>
    <col min="2" max="3" width="8.140625" style="1" customWidth="1"/>
    <col min="4" max="4" width="47.7109375" style="1" customWidth="1"/>
    <col min="5" max="259" width="9.140625" style="1"/>
    <col min="260" max="260" width="12.7109375" style="1" customWidth="1"/>
    <col min="261" max="515" width="9.140625" style="1"/>
    <col min="516" max="516" width="12.7109375" style="1" customWidth="1"/>
    <col min="517" max="771" width="9.140625" style="1"/>
    <col min="772" max="772" width="12.7109375" style="1" customWidth="1"/>
    <col min="773" max="1027" width="9.140625" style="1"/>
    <col min="1028" max="1028" width="12.7109375" style="1" customWidth="1"/>
    <col min="1029" max="1283" width="9.140625" style="1"/>
    <col min="1284" max="1284" width="12.7109375" style="1" customWidth="1"/>
    <col min="1285" max="1539" width="9.140625" style="1"/>
    <col min="1540" max="1540" width="12.7109375" style="1" customWidth="1"/>
    <col min="1541" max="1795" width="9.140625" style="1"/>
    <col min="1796" max="1796" width="12.7109375" style="1" customWidth="1"/>
    <col min="1797" max="2051" width="9.140625" style="1"/>
    <col min="2052" max="2052" width="12.7109375" style="1" customWidth="1"/>
    <col min="2053" max="2307" width="9.140625" style="1"/>
    <col min="2308" max="2308" width="12.7109375" style="1" customWidth="1"/>
    <col min="2309" max="2563" width="9.140625" style="1"/>
    <col min="2564" max="2564" width="12.7109375" style="1" customWidth="1"/>
    <col min="2565" max="2819" width="9.140625" style="1"/>
    <col min="2820" max="2820" width="12.7109375" style="1" customWidth="1"/>
    <col min="2821" max="3075" width="9.140625" style="1"/>
    <col min="3076" max="3076" width="12.7109375" style="1" customWidth="1"/>
    <col min="3077" max="3331" width="9.140625" style="1"/>
    <col min="3332" max="3332" width="12.7109375" style="1" customWidth="1"/>
    <col min="3333" max="3587" width="9.140625" style="1"/>
    <col min="3588" max="3588" width="12.7109375" style="1" customWidth="1"/>
    <col min="3589" max="3843" width="9.140625" style="1"/>
    <col min="3844" max="3844" width="12.7109375" style="1" customWidth="1"/>
    <col min="3845" max="4099" width="9.140625" style="1"/>
    <col min="4100" max="4100" width="12.7109375" style="1" customWidth="1"/>
    <col min="4101" max="4355" width="9.140625" style="1"/>
    <col min="4356" max="4356" width="12.7109375" style="1" customWidth="1"/>
    <col min="4357" max="4611" width="9.140625" style="1"/>
    <col min="4612" max="4612" width="12.7109375" style="1" customWidth="1"/>
    <col min="4613" max="4867" width="9.140625" style="1"/>
    <col min="4868" max="4868" width="12.7109375" style="1" customWidth="1"/>
    <col min="4869" max="5123" width="9.140625" style="1"/>
    <col min="5124" max="5124" width="12.7109375" style="1" customWidth="1"/>
    <col min="5125" max="5379" width="9.140625" style="1"/>
    <col min="5380" max="5380" width="12.7109375" style="1" customWidth="1"/>
    <col min="5381" max="5635" width="9.140625" style="1"/>
    <col min="5636" max="5636" width="12.7109375" style="1" customWidth="1"/>
    <col min="5637" max="5891" width="9.140625" style="1"/>
    <col min="5892" max="5892" width="12.7109375" style="1" customWidth="1"/>
    <col min="5893" max="6147" width="9.140625" style="1"/>
    <col min="6148" max="6148" width="12.7109375" style="1" customWidth="1"/>
    <col min="6149" max="6403" width="9.140625" style="1"/>
    <col min="6404" max="6404" width="12.7109375" style="1" customWidth="1"/>
    <col min="6405" max="6659" width="9.140625" style="1"/>
    <col min="6660" max="6660" width="12.7109375" style="1" customWidth="1"/>
    <col min="6661" max="6915" width="9.140625" style="1"/>
    <col min="6916" max="6916" width="12.7109375" style="1" customWidth="1"/>
    <col min="6917" max="7171" width="9.140625" style="1"/>
    <col min="7172" max="7172" width="12.7109375" style="1" customWidth="1"/>
    <col min="7173" max="7427" width="9.140625" style="1"/>
    <col min="7428" max="7428" width="12.7109375" style="1" customWidth="1"/>
    <col min="7429" max="7683" width="9.140625" style="1"/>
    <col min="7684" max="7684" width="12.7109375" style="1" customWidth="1"/>
    <col min="7685" max="7939" width="9.140625" style="1"/>
    <col min="7940" max="7940" width="12.7109375" style="1" customWidth="1"/>
    <col min="7941" max="8195" width="9.140625" style="1"/>
    <col min="8196" max="8196" width="12.7109375" style="1" customWidth="1"/>
    <col min="8197" max="8451" width="9.140625" style="1"/>
    <col min="8452" max="8452" width="12.7109375" style="1" customWidth="1"/>
    <col min="8453" max="8707" width="9.140625" style="1"/>
    <col min="8708" max="8708" width="12.7109375" style="1" customWidth="1"/>
    <col min="8709" max="8963" width="9.140625" style="1"/>
    <col min="8964" max="8964" width="12.7109375" style="1" customWidth="1"/>
    <col min="8965" max="9219" width="9.140625" style="1"/>
    <col min="9220" max="9220" width="12.7109375" style="1" customWidth="1"/>
    <col min="9221" max="9475" width="9.140625" style="1"/>
    <col min="9476" max="9476" width="12.7109375" style="1" customWidth="1"/>
    <col min="9477" max="9731" width="9.140625" style="1"/>
    <col min="9732" max="9732" width="12.7109375" style="1" customWidth="1"/>
    <col min="9733" max="9987" width="9.140625" style="1"/>
    <col min="9988" max="9988" width="12.7109375" style="1" customWidth="1"/>
    <col min="9989" max="10243" width="9.140625" style="1"/>
    <col min="10244" max="10244" width="12.7109375" style="1" customWidth="1"/>
    <col min="10245" max="10499" width="9.140625" style="1"/>
    <col min="10500" max="10500" width="12.7109375" style="1" customWidth="1"/>
    <col min="10501" max="10755" width="9.140625" style="1"/>
    <col min="10756" max="10756" width="12.7109375" style="1" customWidth="1"/>
    <col min="10757" max="11011" width="9.140625" style="1"/>
    <col min="11012" max="11012" width="12.7109375" style="1" customWidth="1"/>
    <col min="11013" max="11267" width="9.140625" style="1"/>
    <col min="11268" max="11268" width="12.7109375" style="1" customWidth="1"/>
    <col min="11269" max="11523" width="9.140625" style="1"/>
    <col min="11524" max="11524" width="12.7109375" style="1" customWidth="1"/>
    <col min="11525" max="11779" width="9.140625" style="1"/>
    <col min="11780" max="11780" width="12.7109375" style="1" customWidth="1"/>
    <col min="11781" max="12035" width="9.140625" style="1"/>
    <col min="12036" max="12036" width="12.7109375" style="1" customWidth="1"/>
    <col min="12037" max="12291" width="9.140625" style="1"/>
    <col min="12292" max="12292" width="12.7109375" style="1" customWidth="1"/>
    <col min="12293" max="12547" width="9.140625" style="1"/>
    <col min="12548" max="12548" width="12.7109375" style="1" customWidth="1"/>
    <col min="12549" max="12803" width="9.140625" style="1"/>
    <col min="12804" max="12804" width="12.7109375" style="1" customWidth="1"/>
    <col min="12805" max="13059" width="9.140625" style="1"/>
    <col min="13060" max="13060" width="12.7109375" style="1" customWidth="1"/>
    <col min="13061" max="13315" width="9.140625" style="1"/>
    <col min="13316" max="13316" width="12.7109375" style="1" customWidth="1"/>
    <col min="13317" max="13571" width="9.140625" style="1"/>
    <col min="13572" max="13572" width="12.7109375" style="1" customWidth="1"/>
    <col min="13573" max="13827" width="9.140625" style="1"/>
    <col min="13828" max="13828" width="12.7109375" style="1" customWidth="1"/>
    <col min="13829" max="14083" width="9.140625" style="1"/>
    <col min="14084" max="14084" width="12.7109375" style="1" customWidth="1"/>
    <col min="14085" max="14339" width="9.140625" style="1"/>
    <col min="14340" max="14340" width="12.7109375" style="1" customWidth="1"/>
    <col min="14341" max="14595" width="9.140625" style="1"/>
    <col min="14596" max="14596" width="12.7109375" style="1" customWidth="1"/>
    <col min="14597" max="14851" width="9.140625" style="1"/>
    <col min="14852" max="14852" width="12.7109375" style="1" customWidth="1"/>
    <col min="14853" max="15107" width="9.140625" style="1"/>
    <col min="15108" max="15108" width="12.7109375" style="1" customWidth="1"/>
    <col min="15109" max="15363" width="9.140625" style="1"/>
    <col min="15364" max="15364" width="12.7109375" style="1" customWidth="1"/>
    <col min="15365" max="15619" width="9.140625" style="1"/>
    <col min="15620" max="15620" width="12.7109375" style="1" customWidth="1"/>
    <col min="15621" max="15875" width="9.140625" style="1"/>
    <col min="15876" max="15876" width="12.7109375" style="1" customWidth="1"/>
    <col min="15877" max="16131" width="9.140625" style="1"/>
    <col min="16132" max="16132" width="12.7109375" style="1" customWidth="1"/>
    <col min="16133" max="16384" width="9.140625" style="1"/>
  </cols>
  <sheetData>
    <row r="1" spans="1:4">
      <c r="A1" s="33"/>
      <c r="B1" s="33"/>
      <c r="C1" s="33"/>
      <c r="D1" s="33"/>
    </row>
    <row r="2" spans="1:4" ht="41.25" customHeight="1" thickBot="1">
      <c r="A2" s="217" t="s">
        <v>541</v>
      </c>
      <c r="B2" s="217"/>
      <c r="C2" s="507" t="s">
        <v>546</v>
      </c>
      <c r="D2" s="507"/>
    </row>
    <row r="3" spans="1:4" ht="29.25" customHeight="1" thickBot="1">
      <c r="A3" s="218" t="s">
        <v>196</v>
      </c>
      <c r="B3" s="219" t="s">
        <v>286</v>
      </c>
      <c r="C3" s="220" t="s">
        <v>287</v>
      </c>
      <c r="D3" s="221" t="s">
        <v>197</v>
      </c>
    </row>
    <row r="4" spans="1:4" ht="26.25" customHeight="1">
      <c r="A4" s="232" t="s">
        <v>282</v>
      </c>
      <c r="B4" s="233"/>
      <c r="C4" s="234"/>
      <c r="D4" s="235" t="s">
        <v>283</v>
      </c>
    </row>
    <row r="5" spans="1:4" ht="22.5">
      <c r="A5" s="190" t="s">
        <v>454</v>
      </c>
      <c r="B5" s="183" t="s">
        <v>201</v>
      </c>
      <c r="C5" s="189"/>
      <c r="D5" s="188" t="s">
        <v>481</v>
      </c>
    </row>
    <row r="6" spans="1:4" ht="22.5">
      <c r="A6" s="190" t="s">
        <v>455</v>
      </c>
      <c r="B6" s="183" t="s">
        <v>202</v>
      </c>
      <c r="C6" s="189"/>
      <c r="D6" s="188" t="s">
        <v>482</v>
      </c>
    </row>
    <row r="7" spans="1:4" ht="22.5">
      <c r="A7" s="190" t="s">
        <v>456</v>
      </c>
      <c r="B7" s="183" t="s">
        <v>198</v>
      </c>
      <c r="C7" s="189"/>
      <c r="D7" s="188" t="s">
        <v>483</v>
      </c>
    </row>
    <row r="8" spans="1:4" ht="26.25" customHeight="1">
      <c r="A8" s="228" t="s">
        <v>125</v>
      </c>
      <c r="B8" s="231"/>
      <c r="C8" s="229"/>
      <c r="D8" s="230" t="s">
        <v>284</v>
      </c>
    </row>
    <row r="9" spans="1:4" ht="36">
      <c r="A9" s="190" t="s">
        <v>457</v>
      </c>
      <c r="B9" s="183" t="s">
        <v>199</v>
      </c>
      <c r="C9" s="189"/>
      <c r="D9" s="188" t="s">
        <v>484</v>
      </c>
    </row>
    <row r="10" spans="1:4" ht="36">
      <c r="A10" s="190" t="s">
        <v>458</v>
      </c>
      <c r="B10" s="183" t="s">
        <v>200</v>
      </c>
      <c r="C10" s="189"/>
      <c r="D10" s="188" t="s">
        <v>485</v>
      </c>
    </row>
    <row r="11" spans="1:4" ht="22.5">
      <c r="A11" s="190" t="s">
        <v>459</v>
      </c>
      <c r="B11" s="183" t="s">
        <v>203</v>
      </c>
      <c r="C11" s="189"/>
      <c r="D11" s="188" t="s">
        <v>486</v>
      </c>
    </row>
    <row r="12" spans="1:4" ht="36">
      <c r="A12" s="190" t="s">
        <v>460</v>
      </c>
      <c r="B12" s="183" t="s">
        <v>204</v>
      </c>
      <c r="C12" s="189"/>
      <c r="D12" s="188" t="s">
        <v>487</v>
      </c>
    </row>
    <row r="13" spans="1:4" ht="22.5">
      <c r="A13" s="190" t="s">
        <v>461</v>
      </c>
      <c r="B13" s="183" t="s">
        <v>205</v>
      </c>
      <c r="C13" s="189"/>
      <c r="D13" s="188" t="s">
        <v>488</v>
      </c>
    </row>
    <row r="14" spans="1:4" ht="23.25" thickBot="1">
      <c r="A14" s="187" t="s">
        <v>462</v>
      </c>
      <c r="B14" s="186" t="s">
        <v>206</v>
      </c>
      <c r="C14" s="185"/>
      <c r="D14" s="184" t="s">
        <v>489</v>
      </c>
    </row>
    <row r="15" spans="1:4" ht="36">
      <c r="A15" s="311" t="s">
        <v>463</v>
      </c>
      <c r="B15" s="312" t="s">
        <v>207</v>
      </c>
      <c r="C15" s="313"/>
      <c r="D15" s="314" t="s">
        <v>490</v>
      </c>
    </row>
    <row r="16" spans="1:4" ht="22.5">
      <c r="A16" s="190" t="s">
        <v>464</v>
      </c>
      <c r="B16" s="183" t="s">
        <v>208</v>
      </c>
      <c r="C16" s="189"/>
      <c r="D16" s="188" t="s">
        <v>491</v>
      </c>
    </row>
    <row r="17" spans="1:4" ht="22.5">
      <c r="A17" s="190" t="s">
        <v>465</v>
      </c>
      <c r="B17" s="183" t="s">
        <v>209</v>
      </c>
      <c r="C17" s="189"/>
      <c r="D17" s="188" t="s">
        <v>492</v>
      </c>
    </row>
    <row r="18" spans="1:4" ht="36">
      <c r="A18" s="190" t="s">
        <v>466</v>
      </c>
      <c r="B18" s="183" t="s">
        <v>210</v>
      </c>
      <c r="C18" s="189"/>
      <c r="D18" s="188" t="s">
        <v>493</v>
      </c>
    </row>
    <row r="19" spans="1:4" ht="36">
      <c r="A19" s="190" t="s">
        <v>467</v>
      </c>
      <c r="B19" s="183" t="s">
        <v>211</v>
      </c>
      <c r="C19" s="189"/>
      <c r="D19" s="188" t="s">
        <v>494</v>
      </c>
    </row>
    <row r="20" spans="1:4" ht="36">
      <c r="A20" s="190" t="s">
        <v>468</v>
      </c>
      <c r="B20" s="183" t="s">
        <v>212</v>
      </c>
      <c r="C20" s="189"/>
      <c r="D20" s="188" t="s">
        <v>495</v>
      </c>
    </row>
    <row r="21" spans="1:4" ht="28.5" customHeight="1">
      <c r="A21" s="190" t="s">
        <v>469</v>
      </c>
      <c r="B21" s="183" t="s">
        <v>213</v>
      </c>
      <c r="C21" s="189"/>
      <c r="D21" s="188" t="s">
        <v>496</v>
      </c>
    </row>
    <row r="22" spans="1:4" ht="36">
      <c r="A22" s="190" t="s">
        <v>470</v>
      </c>
      <c r="B22" s="183" t="s">
        <v>214</v>
      </c>
      <c r="C22" s="189"/>
      <c r="D22" s="188" t="s">
        <v>497</v>
      </c>
    </row>
    <row r="23" spans="1:4" ht="36">
      <c r="A23" s="190" t="s">
        <v>471</v>
      </c>
      <c r="B23" s="183" t="s">
        <v>215</v>
      </c>
      <c r="C23" s="189"/>
      <c r="D23" s="188" t="s">
        <v>498</v>
      </c>
    </row>
    <row r="24" spans="1:4" ht="36.75" thickBot="1">
      <c r="A24" s="187" t="s">
        <v>472</v>
      </c>
      <c r="B24" s="186" t="s">
        <v>216</v>
      </c>
      <c r="C24" s="185"/>
      <c r="D24" s="184" t="s">
        <v>499</v>
      </c>
    </row>
    <row r="25" spans="1:4" ht="27.75">
      <c r="A25" s="228" t="s">
        <v>161</v>
      </c>
      <c r="B25" s="183"/>
      <c r="C25" s="229"/>
      <c r="D25" s="230" t="s">
        <v>285</v>
      </c>
    </row>
    <row r="26" spans="1:4" ht="41.25" customHeight="1">
      <c r="A26" s="190" t="s">
        <v>473</v>
      </c>
      <c r="B26" s="183" t="s">
        <v>217</v>
      </c>
      <c r="C26" s="189"/>
      <c r="D26" s="188" t="s">
        <v>500</v>
      </c>
    </row>
    <row r="27" spans="1:4" ht="29.25" customHeight="1">
      <c r="A27" s="190" t="s">
        <v>474</v>
      </c>
      <c r="B27" s="183" t="s">
        <v>218</v>
      </c>
      <c r="C27" s="189"/>
      <c r="D27" s="188" t="s">
        <v>501</v>
      </c>
    </row>
    <row r="28" spans="1:4" ht="36">
      <c r="A28" s="190" t="s">
        <v>475</v>
      </c>
      <c r="B28" s="183" t="s">
        <v>219</v>
      </c>
      <c r="C28" s="189"/>
      <c r="D28" s="188" t="s">
        <v>502</v>
      </c>
    </row>
    <row r="29" spans="1:4" ht="30.75" customHeight="1">
      <c r="A29" s="190" t="s">
        <v>476</v>
      </c>
      <c r="B29" s="183" t="s">
        <v>220</v>
      </c>
      <c r="C29" s="189"/>
      <c r="D29" s="188" t="s">
        <v>503</v>
      </c>
    </row>
    <row r="30" spans="1:4" ht="22.5">
      <c r="A30" s="190" t="s">
        <v>477</v>
      </c>
      <c r="B30" s="183" t="s">
        <v>221</v>
      </c>
      <c r="C30" s="189"/>
      <c r="D30" s="188" t="s">
        <v>504</v>
      </c>
    </row>
    <row r="31" spans="1:4" ht="36">
      <c r="A31" s="190" t="s">
        <v>478</v>
      </c>
      <c r="B31" s="183" t="s">
        <v>222</v>
      </c>
      <c r="C31" s="189"/>
      <c r="D31" s="188" t="s">
        <v>505</v>
      </c>
    </row>
    <row r="32" spans="1:4" ht="31.5" customHeight="1">
      <c r="A32" s="190" t="s">
        <v>479</v>
      </c>
      <c r="B32" s="183" t="s">
        <v>242</v>
      </c>
      <c r="C32" s="189"/>
      <c r="D32" s="188" t="s">
        <v>506</v>
      </c>
    </row>
    <row r="33" spans="1:5" ht="36.75" thickBot="1">
      <c r="A33" s="187" t="s">
        <v>480</v>
      </c>
      <c r="B33" s="186" t="s">
        <v>350</v>
      </c>
      <c r="C33" s="185"/>
      <c r="D33" s="184" t="s">
        <v>507</v>
      </c>
    </row>
    <row r="34" spans="1:5">
      <c r="A34" s="33"/>
      <c r="B34" s="33"/>
      <c r="C34" s="33"/>
      <c r="D34" s="182"/>
    </row>
    <row r="35" spans="1:5">
      <c r="A35" s="33"/>
      <c r="B35" s="33"/>
      <c r="C35" s="33"/>
      <c r="D35" s="33"/>
    </row>
    <row r="36" spans="1:5">
      <c r="A36" s="33"/>
      <c r="B36" s="33"/>
      <c r="C36" s="33"/>
      <c r="D36" s="33"/>
    </row>
    <row r="37" spans="1:5">
      <c r="A37" s="33"/>
      <c r="B37" s="33"/>
      <c r="C37" s="33"/>
      <c r="D37" s="33"/>
    </row>
    <row r="38" spans="1:5">
      <c r="A38" s="33"/>
      <c r="B38" s="33"/>
      <c r="C38" s="33"/>
      <c r="D38" s="33"/>
      <c r="E38" s="33"/>
    </row>
    <row r="39" spans="1:5">
      <c r="E39" s="33"/>
    </row>
    <row r="40" spans="1:5">
      <c r="E40" s="33"/>
    </row>
    <row r="41" spans="1:5">
      <c r="E41" s="33"/>
    </row>
    <row r="42" spans="1:5">
      <c r="E42" s="33"/>
    </row>
  </sheetData>
  <mergeCells count="1">
    <mergeCell ref="C2:D2"/>
  </mergeCells>
  <printOptions horizontalCentered="1"/>
  <pageMargins left="0" right="0" top="0.27559055118110237" bottom="0" header="0" footer="0"/>
  <pageSetup paperSize="11" scale="83" orientation="landscape" r:id="rId1"/>
  <rowBreaks count="2" manualBreakCount="2">
    <brk id="14" max="3" man="1"/>
    <brk id="24"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rightToLeft="1" view="pageBreakPreview" zoomScaleNormal="100" zoomScaleSheetLayoutView="100" workbookViewId="0">
      <selection activeCell="A3" sqref="A3"/>
    </sheetView>
  </sheetViews>
  <sheetFormatPr defaultRowHeight="12.75"/>
  <cols>
    <col min="1" max="1" width="47.7109375" style="1" customWidth="1"/>
    <col min="2" max="3" width="8.140625" style="1" customWidth="1"/>
    <col min="4" max="4" width="47.7109375" style="1" customWidth="1"/>
    <col min="5" max="259" width="9" style="1"/>
    <col min="260" max="260" width="12.7109375" style="1" customWidth="1"/>
    <col min="261" max="515" width="9" style="1"/>
    <col min="516" max="516" width="12.7109375" style="1" customWidth="1"/>
    <col min="517" max="771" width="9" style="1"/>
    <col min="772" max="772" width="12.7109375" style="1" customWidth="1"/>
    <col min="773" max="1027" width="9" style="1"/>
    <col min="1028" max="1028" width="12.7109375" style="1" customWidth="1"/>
    <col min="1029" max="1283" width="9" style="1"/>
    <col min="1284" max="1284" width="12.7109375" style="1" customWidth="1"/>
    <col min="1285" max="1539" width="9" style="1"/>
    <col min="1540" max="1540" width="12.7109375" style="1" customWidth="1"/>
    <col min="1541" max="1795" width="9" style="1"/>
    <col min="1796" max="1796" width="12.7109375" style="1" customWidth="1"/>
    <col min="1797" max="2051" width="9" style="1"/>
    <col min="2052" max="2052" width="12.7109375" style="1" customWidth="1"/>
    <col min="2053" max="2307" width="9" style="1"/>
    <col min="2308" max="2308" width="12.7109375" style="1" customWidth="1"/>
    <col min="2309" max="2563" width="9" style="1"/>
    <col min="2564" max="2564" width="12.7109375" style="1" customWidth="1"/>
    <col min="2565" max="2819" width="9" style="1"/>
    <col min="2820" max="2820" width="12.7109375" style="1" customWidth="1"/>
    <col min="2821" max="3075" width="9" style="1"/>
    <col min="3076" max="3076" width="12.7109375" style="1" customWidth="1"/>
    <col min="3077" max="3331" width="9" style="1"/>
    <col min="3332" max="3332" width="12.7109375" style="1" customWidth="1"/>
    <col min="3333" max="3587" width="9" style="1"/>
    <col min="3588" max="3588" width="12.7109375" style="1" customWidth="1"/>
    <col min="3589" max="3843" width="9" style="1"/>
    <col min="3844" max="3844" width="12.7109375" style="1" customWidth="1"/>
    <col min="3845" max="4099" width="9" style="1"/>
    <col min="4100" max="4100" width="12.7109375" style="1" customWidth="1"/>
    <col min="4101" max="4355" width="9" style="1"/>
    <col min="4356" max="4356" width="12.7109375" style="1" customWidth="1"/>
    <col min="4357" max="4611" width="9" style="1"/>
    <col min="4612" max="4612" width="12.7109375" style="1" customWidth="1"/>
    <col min="4613" max="4867" width="9" style="1"/>
    <col min="4868" max="4868" width="12.7109375" style="1" customWidth="1"/>
    <col min="4869" max="5123" width="9" style="1"/>
    <col min="5124" max="5124" width="12.7109375" style="1" customWidth="1"/>
    <col min="5125" max="5379" width="9" style="1"/>
    <col min="5380" max="5380" width="12.7109375" style="1" customWidth="1"/>
    <col min="5381" max="5635" width="9" style="1"/>
    <col min="5636" max="5636" width="12.7109375" style="1" customWidth="1"/>
    <col min="5637" max="5891" width="9" style="1"/>
    <col min="5892" max="5892" width="12.7109375" style="1" customWidth="1"/>
    <col min="5893" max="6147" width="9" style="1"/>
    <col min="6148" max="6148" width="12.7109375" style="1" customWidth="1"/>
    <col min="6149" max="6403" width="9" style="1"/>
    <col min="6404" max="6404" width="12.7109375" style="1" customWidth="1"/>
    <col min="6405" max="6659" width="9" style="1"/>
    <col min="6660" max="6660" width="12.7109375" style="1" customWidth="1"/>
    <col min="6661" max="6915" width="9" style="1"/>
    <col min="6916" max="6916" width="12.7109375" style="1" customWidth="1"/>
    <col min="6917" max="7171" width="9" style="1"/>
    <col min="7172" max="7172" width="12.7109375" style="1" customWidth="1"/>
    <col min="7173" max="7427" width="9" style="1"/>
    <col min="7428" max="7428" width="12.7109375" style="1" customWidth="1"/>
    <col min="7429" max="7683" width="9" style="1"/>
    <col min="7684" max="7684" width="12.7109375" style="1" customWidth="1"/>
    <col min="7685" max="7939" width="9" style="1"/>
    <col min="7940" max="7940" width="12.7109375" style="1" customWidth="1"/>
    <col min="7941" max="8195" width="9" style="1"/>
    <col min="8196" max="8196" width="12.7109375" style="1" customWidth="1"/>
    <col min="8197" max="8451" width="9" style="1"/>
    <col min="8452" max="8452" width="12.7109375" style="1" customWidth="1"/>
    <col min="8453" max="8707" width="9" style="1"/>
    <col min="8708" max="8708" width="12.7109375" style="1" customWidth="1"/>
    <col min="8709" max="8963" width="9" style="1"/>
    <col min="8964" max="8964" width="12.7109375" style="1" customWidth="1"/>
    <col min="8965" max="9219" width="9" style="1"/>
    <col min="9220" max="9220" width="12.7109375" style="1" customWidth="1"/>
    <col min="9221" max="9475" width="9" style="1"/>
    <col min="9476" max="9476" width="12.7109375" style="1" customWidth="1"/>
    <col min="9477" max="9731" width="9" style="1"/>
    <col min="9732" max="9732" width="12.7109375" style="1" customWidth="1"/>
    <col min="9733" max="9987" width="9" style="1"/>
    <col min="9988" max="9988" width="12.7109375" style="1" customWidth="1"/>
    <col min="9989" max="10243" width="9" style="1"/>
    <col min="10244" max="10244" width="12.7109375" style="1" customWidth="1"/>
    <col min="10245" max="10499" width="9" style="1"/>
    <col min="10500" max="10500" width="12.7109375" style="1" customWidth="1"/>
    <col min="10501" max="10755" width="9" style="1"/>
    <col min="10756" max="10756" width="12.7109375" style="1" customWidth="1"/>
    <col min="10757" max="11011" width="9" style="1"/>
    <col min="11012" max="11012" width="12.7109375" style="1" customWidth="1"/>
    <col min="11013" max="11267" width="9" style="1"/>
    <col min="11268" max="11268" width="12.7109375" style="1" customWidth="1"/>
    <col min="11269" max="11523" width="9" style="1"/>
    <col min="11524" max="11524" width="12.7109375" style="1" customWidth="1"/>
    <col min="11525" max="11779" width="9" style="1"/>
    <col min="11780" max="11780" width="12.7109375" style="1" customWidth="1"/>
    <col min="11781" max="12035" width="9" style="1"/>
    <col min="12036" max="12036" width="12.7109375" style="1" customWidth="1"/>
    <col min="12037" max="12291" width="9" style="1"/>
    <col min="12292" max="12292" width="12.7109375" style="1" customWidth="1"/>
    <col min="12293" max="12547" width="9" style="1"/>
    <col min="12548" max="12548" width="12.7109375" style="1" customWidth="1"/>
    <col min="12549" max="12803" width="9" style="1"/>
    <col min="12804" max="12804" width="12.7109375" style="1" customWidth="1"/>
    <col min="12805" max="13059" width="9" style="1"/>
    <col min="13060" max="13060" width="12.7109375" style="1" customWidth="1"/>
    <col min="13061" max="13315" width="9" style="1"/>
    <col min="13316" max="13316" width="12.7109375" style="1" customWidth="1"/>
    <col min="13317" max="13571" width="9" style="1"/>
    <col min="13572" max="13572" width="12.7109375" style="1" customWidth="1"/>
    <col min="13573" max="13827" width="9" style="1"/>
    <col min="13828" max="13828" width="12.7109375" style="1" customWidth="1"/>
    <col min="13829" max="14083" width="9" style="1"/>
    <col min="14084" max="14084" width="12.7109375" style="1" customWidth="1"/>
    <col min="14085" max="14339" width="9" style="1"/>
    <col min="14340" max="14340" width="12.7109375" style="1" customWidth="1"/>
    <col min="14341" max="14595" width="9" style="1"/>
    <col min="14596" max="14596" width="12.7109375" style="1" customWidth="1"/>
    <col min="14597" max="14851" width="9" style="1"/>
    <col min="14852" max="14852" width="12.7109375" style="1" customWidth="1"/>
    <col min="14853" max="15107" width="9" style="1"/>
    <col min="15108" max="15108" width="12.7109375" style="1" customWidth="1"/>
    <col min="15109" max="15363" width="9" style="1"/>
    <col min="15364" max="15364" width="12.7109375" style="1" customWidth="1"/>
    <col min="15365" max="15619" width="9" style="1"/>
    <col min="15620" max="15620" width="12.7109375" style="1" customWidth="1"/>
    <col min="15621" max="15875" width="9" style="1"/>
    <col min="15876" max="15876" width="12.7109375" style="1" customWidth="1"/>
    <col min="15877" max="16131" width="9" style="1"/>
    <col min="16132" max="16132" width="12.7109375" style="1" customWidth="1"/>
    <col min="16133" max="16384" width="9" style="1"/>
  </cols>
  <sheetData>
    <row r="1" spans="1:4">
      <c r="A1" s="33"/>
      <c r="B1" s="33"/>
      <c r="C1" s="33"/>
      <c r="D1" s="33"/>
    </row>
    <row r="2" spans="1:4" ht="41.25" customHeight="1" thickBot="1">
      <c r="A2" s="217" t="s">
        <v>543</v>
      </c>
      <c r="B2" s="217"/>
      <c r="C2" s="507" t="s">
        <v>545</v>
      </c>
      <c r="D2" s="507"/>
    </row>
    <row r="3" spans="1:4" ht="29.25" customHeight="1" thickBot="1">
      <c r="A3" s="218" t="s">
        <v>544</v>
      </c>
      <c r="B3" s="219" t="s">
        <v>547</v>
      </c>
      <c r="C3" s="220" t="s">
        <v>287</v>
      </c>
      <c r="D3" s="221" t="s">
        <v>542</v>
      </c>
    </row>
    <row r="4" spans="1:4" ht="26.25" customHeight="1">
      <c r="A4" s="232" t="s">
        <v>282</v>
      </c>
      <c r="B4" s="233"/>
      <c r="C4" s="234"/>
      <c r="D4" s="235" t="s">
        <v>283</v>
      </c>
    </row>
    <row r="5" spans="1:4" ht="18">
      <c r="A5" s="190" t="s">
        <v>508</v>
      </c>
      <c r="B5" s="183" t="s">
        <v>201</v>
      </c>
      <c r="C5" s="189"/>
      <c r="D5" s="188" t="s">
        <v>517</v>
      </c>
    </row>
    <row r="6" spans="1:4" ht="22.5">
      <c r="A6" s="190" t="s">
        <v>509</v>
      </c>
      <c r="B6" s="183" t="s">
        <v>202</v>
      </c>
      <c r="C6" s="189"/>
      <c r="D6" s="188" t="s">
        <v>518</v>
      </c>
    </row>
    <row r="7" spans="1:4" ht="22.5">
      <c r="A7" s="190" t="s">
        <v>532</v>
      </c>
      <c r="B7" s="183" t="s">
        <v>198</v>
      </c>
      <c r="C7" s="189"/>
      <c r="D7" s="188" t="s">
        <v>519</v>
      </c>
    </row>
    <row r="8" spans="1:4" ht="26.25" customHeight="1">
      <c r="A8" s="228" t="s">
        <v>125</v>
      </c>
      <c r="B8" s="231"/>
      <c r="C8" s="229"/>
      <c r="D8" s="230" t="s">
        <v>284</v>
      </c>
    </row>
    <row r="9" spans="1:4" ht="22.5">
      <c r="A9" s="190" t="s">
        <v>461</v>
      </c>
      <c r="B9" s="183" t="s">
        <v>199</v>
      </c>
      <c r="C9" s="189"/>
      <c r="D9" s="188" t="s">
        <v>488</v>
      </c>
    </row>
    <row r="10" spans="1:4" ht="22.5">
      <c r="A10" s="190" t="s">
        <v>462</v>
      </c>
      <c r="B10" s="183" t="s">
        <v>200</v>
      </c>
      <c r="C10" s="189"/>
      <c r="D10" s="188" t="s">
        <v>489</v>
      </c>
    </row>
    <row r="11" spans="1:4" ht="18">
      <c r="A11" s="190" t="s">
        <v>510</v>
      </c>
      <c r="B11" s="183" t="s">
        <v>203</v>
      </c>
      <c r="C11" s="189"/>
      <c r="D11" s="188" t="s">
        <v>520</v>
      </c>
    </row>
    <row r="12" spans="1:4" ht="18">
      <c r="A12" s="190" t="s">
        <v>511</v>
      </c>
      <c r="B12" s="183" t="s">
        <v>204</v>
      </c>
      <c r="C12" s="189"/>
      <c r="D12" s="188" t="s">
        <v>521</v>
      </c>
    </row>
    <row r="13" spans="1:4" ht="22.5">
      <c r="A13" s="190" t="s">
        <v>469</v>
      </c>
      <c r="B13" s="183" t="s">
        <v>205</v>
      </c>
      <c r="C13" s="189"/>
      <c r="D13" s="188" t="s">
        <v>496</v>
      </c>
    </row>
    <row r="14" spans="1:4" ht="22.5">
      <c r="A14" s="190" t="s">
        <v>512</v>
      </c>
      <c r="B14" s="183" t="s">
        <v>206</v>
      </c>
      <c r="C14" s="189"/>
      <c r="D14" s="188" t="s">
        <v>522</v>
      </c>
    </row>
    <row r="15" spans="1:4" ht="36.75" thickBot="1">
      <c r="A15" s="187" t="s">
        <v>513</v>
      </c>
      <c r="B15" s="186" t="s">
        <v>207</v>
      </c>
      <c r="C15" s="185"/>
      <c r="D15" s="184" t="s">
        <v>523</v>
      </c>
    </row>
    <row r="16" spans="1:4" ht="27.75">
      <c r="A16" s="228" t="s">
        <v>161</v>
      </c>
      <c r="B16" s="183"/>
      <c r="C16" s="229"/>
      <c r="D16" s="230" t="s">
        <v>285</v>
      </c>
    </row>
    <row r="17" spans="1:4" ht="22.5">
      <c r="A17" s="190" t="s">
        <v>534</v>
      </c>
      <c r="B17" s="183" t="s">
        <v>208</v>
      </c>
      <c r="C17" s="189"/>
      <c r="D17" s="188" t="s">
        <v>535</v>
      </c>
    </row>
    <row r="18" spans="1:4" ht="22.5">
      <c r="A18" s="190" t="s">
        <v>536</v>
      </c>
      <c r="B18" s="183" t="s">
        <v>209</v>
      </c>
      <c r="C18" s="189"/>
      <c r="D18" s="188" t="s">
        <v>537</v>
      </c>
    </row>
    <row r="19" spans="1:4" ht="36">
      <c r="A19" s="190" t="s">
        <v>514</v>
      </c>
      <c r="B19" s="183" t="s">
        <v>210</v>
      </c>
      <c r="C19" s="189"/>
      <c r="D19" s="188" t="s">
        <v>524</v>
      </c>
    </row>
    <row r="20" spans="1:4" ht="36">
      <c r="A20" s="190" t="s">
        <v>515</v>
      </c>
      <c r="B20" s="183" t="s">
        <v>211</v>
      </c>
      <c r="C20" s="189"/>
      <c r="D20" s="188" t="s">
        <v>525</v>
      </c>
    </row>
    <row r="21" spans="1:4" ht="28.5" customHeight="1" thickBot="1">
      <c r="A21" s="187" t="s">
        <v>516</v>
      </c>
      <c r="B21" s="186" t="s">
        <v>212</v>
      </c>
      <c r="C21" s="185"/>
      <c r="D21" s="184" t="s">
        <v>526</v>
      </c>
    </row>
    <row r="22" spans="1:4">
      <c r="A22" s="33"/>
      <c r="B22" s="33"/>
      <c r="C22" s="33"/>
      <c r="D22" s="182"/>
    </row>
    <row r="23" spans="1:4">
      <c r="A23" s="33"/>
      <c r="B23" s="33"/>
      <c r="C23" s="33"/>
      <c r="D23" s="33"/>
    </row>
    <row r="24" spans="1:4">
      <c r="A24" s="33"/>
      <c r="B24" s="33"/>
      <c r="C24" s="33"/>
      <c r="D24" s="33"/>
    </row>
    <row r="25" spans="1:4">
      <c r="A25" s="33"/>
      <c r="B25" s="33"/>
      <c r="C25" s="33"/>
      <c r="D25" s="33"/>
    </row>
    <row r="26" spans="1:4" ht="41.25" customHeight="1">
      <c r="A26" s="33"/>
      <c r="B26" s="33"/>
      <c r="C26" s="33"/>
      <c r="D26" s="33"/>
    </row>
    <row r="27" spans="1:4" ht="29.25" customHeight="1"/>
    <row r="29" spans="1:4" ht="30.75" customHeight="1"/>
    <row r="32" spans="1:4" ht="31.5" customHeight="1"/>
    <row r="38" spans="5:5">
      <c r="E38" s="33"/>
    </row>
    <row r="39" spans="5:5">
      <c r="E39" s="33"/>
    </row>
    <row r="40" spans="5:5">
      <c r="E40" s="33"/>
    </row>
    <row r="41" spans="5:5">
      <c r="E41" s="33"/>
    </row>
    <row r="42" spans="5:5">
      <c r="E42" s="33"/>
    </row>
  </sheetData>
  <mergeCells count="1">
    <mergeCell ref="C2:D2"/>
  </mergeCells>
  <printOptions horizontalCentered="1"/>
  <pageMargins left="0" right="0" top="0.27559055118110237" bottom="0" header="0" footer="0"/>
  <pageSetup paperSize="11" scale="83" orientation="landscape" r:id="rId1"/>
  <rowBreaks count="1" manualBreakCount="1">
    <brk id="15"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34"/>
  <sheetViews>
    <sheetView rightToLeft="1" view="pageBreakPreview" zoomScaleNormal="100" zoomScaleSheetLayoutView="100" workbookViewId="0">
      <selection activeCell="G7" sqref="G7:K7"/>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ht="6.75" customHeight="1">
      <c r="A1" s="508"/>
      <c r="B1" s="508"/>
      <c r="C1" s="508"/>
      <c r="D1" s="508"/>
      <c r="E1" s="508"/>
      <c r="F1" s="508"/>
      <c r="G1" s="508"/>
      <c r="H1" s="508"/>
      <c r="I1" s="508"/>
      <c r="J1" s="508"/>
      <c r="K1" s="508"/>
    </row>
    <row r="2" spans="1:12">
      <c r="A2" s="33"/>
      <c r="B2" s="33"/>
      <c r="C2" s="33"/>
      <c r="D2" s="33"/>
      <c r="E2" s="33"/>
      <c r="F2" s="33"/>
      <c r="G2" s="33"/>
      <c r="H2" s="33"/>
      <c r="I2" s="33"/>
      <c r="J2" s="33"/>
      <c r="K2" s="33"/>
    </row>
    <row r="3" spans="1:12">
      <c r="A3" s="33"/>
      <c r="B3" s="33"/>
      <c r="C3" s="33"/>
      <c r="D3" s="33"/>
      <c r="E3" s="33"/>
      <c r="F3" s="33"/>
      <c r="G3" s="33"/>
      <c r="H3" s="33"/>
      <c r="I3" s="33"/>
      <c r="J3" s="33"/>
      <c r="K3" s="33"/>
    </row>
    <row r="4" spans="1:12" ht="41.25" customHeight="1">
      <c r="A4" s="503" t="s">
        <v>244</v>
      </c>
      <c r="B4" s="503"/>
      <c r="C4" s="503"/>
      <c r="D4" s="503"/>
      <c r="E4" s="503"/>
      <c r="F4" s="209"/>
      <c r="G4" s="509" t="s">
        <v>265</v>
      </c>
      <c r="H4" s="509"/>
      <c r="I4" s="509"/>
      <c r="J4" s="509"/>
      <c r="K4" s="509"/>
    </row>
    <row r="5" spans="1:12" ht="70.5" customHeight="1">
      <c r="A5" s="501" t="s">
        <v>434</v>
      </c>
      <c r="B5" s="501"/>
      <c r="C5" s="501"/>
      <c r="D5" s="501"/>
      <c r="E5" s="501"/>
      <c r="F5" s="208"/>
      <c r="G5" s="510" t="s">
        <v>435</v>
      </c>
      <c r="H5" s="510"/>
      <c r="I5" s="510"/>
      <c r="J5" s="510"/>
      <c r="K5" s="510"/>
    </row>
    <row r="6" spans="1:12">
      <c r="A6" s="175"/>
      <c r="B6" s="175"/>
      <c r="C6" s="175"/>
      <c r="D6" s="175"/>
      <c r="E6" s="175"/>
      <c r="F6" s="175"/>
      <c r="G6" s="210"/>
      <c r="H6" s="210"/>
      <c r="I6" s="210"/>
      <c r="J6" s="210"/>
      <c r="K6" s="210"/>
    </row>
    <row r="7" spans="1:12" ht="51" customHeight="1">
      <c r="A7" s="501" t="s">
        <v>527</v>
      </c>
      <c r="B7" s="501"/>
      <c r="C7" s="501"/>
      <c r="D7" s="501"/>
      <c r="E7" s="501"/>
      <c r="F7" s="208"/>
      <c r="G7" s="510" t="s">
        <v>436</v>
      </c>
      <c r="H7" s="510"/>
      <c r="I7" s="510"/>
      <c r="J7" s="510"/>
      <c r="K7" s="510"/>
    </row>
    <row r="8" spans="1:12">
      <c r="A8" s="33"/>
      <c r="B8" s="33"/>
      <c r="C8" s="33"/>
      <c r="D8" s="33"/>
      <c r="E8" s="33"/>
      <c r="F8" s="33"/>
      <c r="G8" s="177"/>
      <c r="H8" s="177"/>
      <c r="I8" s="177"/>
      <c r="J8" s="177"/>
      <c r="K8" s="177"/>
    </row>
    <row r="9" spans="1:12" ht="18.75">
      <c r="A9" s="501"/>
      <c r="B9" s="501"/>
      <c r="C9" s="501"/>
      <c r="D9" s="501"/>
      <c r="E9" s="501"/>
      <c r="F9" s="208"/>
      <c r="G9" s="502"/>
      <c r="H9" s="502"/>
      <c r="I9" s="502"/>
      <c r="J9" s="502"/>
      <c r="K9" s="502"/>
    </row>
    <row r="10" spans="1:12" ht="18.75">
      <c r="A10" s="501"/>
      <c r="B10" s="501"/>
      <c r="C10" s="501"/>
      <c r="D10" s="501"/>
      <c r="E10" s="501"/>
      <c r="F10" s="208"/>
      <c r="G10" s="502"/>
      <c r="H10" s="502"/>
      <c r="I10" s="502"/>
      <c r="J10" s="502"/>
      <c r="K10" s="502"/>
    </row>
    <row r="11" spans="1:12">
      <c r="A11" s="33"/>
      <c r="B11" s="33"/>
      <c r="C11" s="33"/>
      <c r="D11" s="33"/>
      <c r="E11" s="33"/>
      <c r="F11" s="33"/>
      <c r="G11" s="33"/>
      <c r="H11" s="33"/>
      <c r="I11" s="33"/>
      <c r="J11" s="33"/>
      <c r="K11" s="33"/>
    </row>
    <row r="12" spans="1:12" ht="18">
      <c r="A12" s="202"/>
      <c r="B12" s="33"/>
      <c r="C12" s="203"/>
      <c r="D12" s="33"/>
      <c r="E12" s="33"/>
      <c r="F12" s="33"/>
      <c r="G12" s="33"/>
      <c r="H12" s="33"/>
      <c r="I12" s="33"/>
      <c r="J12" s="33"/>
      <c r="K12" s="33"/>
    </row>
    <row r="13" spans="1:12" ht="18">
      <c r="A13" s="204"/>
      <c r="B13" s="33"/>
      <c r="C13" s="205"/>
      <c r="D13" s="33"/>
      <c r="E13" s="33"/>
      <c r="F13" s="33"/>
      <c r="G13" s="33"/>
      <c r="H13" s="33"/>
      <c r="I13" s="33"/>
      <c r="J13" s="33"/>
      <c r="K13" s="33"/>
    </row>
    <row r="14" spans="1:12">
      <c r="A14" s="33"/>
      <c r="B14" s="33"/>
      <c r="C14" s="33"/>
      <c r="D14" s="33"/>
      <c r="E14" s="33"/>
      <c r="F14" s="33"/>
      <c r="G14" s="33"/>
      <c r="H14" s="33"/>
      <c r="I14" s="33"/>
      <c r="J14" s="33"/>
      <c r="K14" s="33"/>
    </row>
    <row r="15" spans="1:12">
      <c r="A15" s="33"/>
      <c r="B15" s="33"/>
      <c r="C15" s="33"/>
      <c r="D15" s="33"/>
      <c r="E15" s="33"/>
      <c r="F15" s="33"/>
      <c r="G15" s="33"/>
      <c r="H15" s="33"/>
      <c r="I15" s="33"/>
      <c r="J15" s="33"/>
      <c r="K15" s="33"/>
    </row>
    <row r="16" spans="1:12">
      <c r="A16" s="33"/>
      <c r="B16" s="33"/>
      <c r="C16" s="33"/>
      <c r="D16" s="33"/>
      <c r="E16" s="33"/>
      <c r="F16" s="33"/>
      <c r="G16" s="33"/>
      <c r="H16" s="33"/>
      <c r="I16" s="33"/>
      <c r="J16" s="33"/>
      <c r="K16" s="33"/>
      <c r="L16" s="33"/>
    </row>
    <row r="17" spans="1:12">
      <c r="A17" s="33"/>
      <c r="B17" s="33"/>
      <c r="C17" s="33"/>
      <c r="D17" s="33"/>
      <c r="E17" s="33"/>
      <c r="F17" s="33"/>
      <c r="G17" s="33"/>
      <c r="H17" s="33"/>
      <c r="I17" s="33"/>
      <c r="J17" s="33"/>
      <c r="K17" s="33"/>
      <c r="L17" s="33"/>
    </row>
    <row r="18" spans="1:12">
      <c r="A18" s="33"/>
      <c r="B18" s="33"/>
      <c r="C18" s="33"/>
      <c r="D18" s="33"/>
      <c r="E18" s="33"/>
      <c r="F18" s="33"/>
      <c r="G18" s="33"/>
      <c r="H18" s="33"/>
      <c r="I18" s="33"/>
      <c r="J18" s="33"/>
      <c r="K18" s="33"/>
      <c r="L18" s="33"/>
    </row>
    <row r="19" spans="1:12">
      <c r="A19" s="33"/>
      <c r="B19" s="33"/>
      <c r="C19" s="33"/>
      <c r="D19" s="33"/>
      <c r="E19" s="33"/>
      <c r="F19" s="33"/>
      <c r="G19" s="33"/>
      <c r="H19" s="33"/>
      <c r="I19" s="33"/>
      <c r="J19" s="33"/>
      <c r="K19" s="33"/>
      <c r="L19" s="33"/>
    </row>
    <row r="20" spans="1:12">
      <c r="A20" s="33"/>
      <c r="B20" s="33"/>
      <c r="C20" s="33"/>
      <c r="D20" s="33"/>
      <c r="E20" s="33"/>
      <c r="F20" s="33"/>
      <c r="G20" s="33"/>
      <c r="H20" s="33"/>
      <c r="I20" s="33"/>
      <c r="J20" s="33"/>
      <c r="K20" s="33"/>
      <c r="L20" s="33"/>
    </row>
    <row r="21" spans="1:12">
      <c r="A21" s="33"/>
      <c r="B21" s="33"/>
      <c r="C21" s="33"/>
      <c r="D21" s="33"/>
      <c r="E21" s="33"/>
      <c r="F21" s="33"/>
      <c r="G21" s="33"/>
      <c r="H21" s="33"/>
      <c r="I21" s="33"/>
      <c r="J21" s="33"/>
      <c r="K21" s="33"/>
      <c r="L21" s="33"/>
    </row>
    <row r="22" spans="1:12">
      <c r="A22" s="33"/>
      <c r="B22" s="33"/>
      <c r="C22" s="33"/>
      <c r="D22" s="33"/>
      <c r="E22" s="33"/>
      <c r="F22" s="33"/>
      <c r="G22" s="33"/>
      <c r="H22" s="33"/>
      <c r="I22" s="33"/>
      <c r="J22" s="33"/>
      <c r="K22" s="33"/>
      <c r="L22" s="33"/>
    </row>
    <row r="23" spans="1:12">
      <c r="A23" s="33"/>
      <c r="B23" s="33"/>
      <c r="C23" s="33"/>
      <c r="D23" s="33"/>
      <c r="E23" s="33"/>
      <c r="F23" s="33"/>
      <c r="G23" s="33"/>
      <c r="H23" s="33"/>
      <c r="I23" s="33"/>
      <c r="J23" s="33"/>
      <c r="K23" s="33"/>
      <c r="L23" s="33"/>
    </row>
    <row r="24" spans="1:12">
      <c r="A24" s="33"/>
      <c r="B24" s="33"/>
      <c r="C24" s="33"/>
      <c r="D24" s="33"/>
      <c r="E24" s="33"/>
      <c r="F24" s="33"/>
      <c r="G24" s="33"/>
      <c r="H24" s="33"/>
      <c r="I24" s="33"/>
      <c r="J24" s="33"/>
      <c r="K24" s="33"/>
      <c r="L24" s="33"/>
    </row>
    <row r="25" spans="1:12">
      <c r="A25" s="33"/>
      <c r="B25" s="33"/>
      <c r="C25" s="33"/>
      <c r="D25" s="33"/>
      <c r="E25" s="33"/>
      <c r="F25" s="33"/>
      <c r="G25" s="33"/>
      <c r="H25" s="33"/>
      <c r="I25" s="33"/>
      <c r="J25" s="33"/>
      <c r="K25" s="33"/>
      <c r="L25" s="33"/>
    </row>
    <row r="26" spans="1:12">
      <c r="A26" s="33"/>
      <c r="B26" s="33"/>
      <c r="C26" s="33"/>
      <c r="D26" s="33"/>
      <c r="E26" s="33"/>
      <c r="F26" s="33"/>
      <c r="G26" s="33"/>
      <c r="H26" s="33"/>
      <c r="I26" s="33"/>
      <c r="J26" s="33"/>
      <c r="K26" s="33"/>
      <c r="L26" s="33"/>
    </row>
    <row r="27" spans="1:12">
      <c r="A27" s="33"/>
      <c r="B27" s="33"/>
      <c r="C27" s="33"/>
      <c r="D27" s="33"/>
      <c r="E27" s="33"/>
      <c r="F27" s="33"/>
      <c r="G27" s="33"/>
      <c r="H27" s="33"/>
      <c r="I27" s="33"/>
      <c r="J27" s="33"/>
      <c r="K27" s="33"/>
      <c r="L27" s="33"/>
    </row>
    <row r="28" spans="1:12">
      <c r="A28" s="33"/>
      <c r="B28" s="33"/>
      <c r="C28" s="33"/>
      <c r="D28" s="33"/>
      <c r="E28" s="33"/>
      <c r="F28" s="33"/>
      <c r="G28" s="33"/>
      <c r="H28" s="33"/>
      <c r="I28" s="33"/>
      <c r="J28" s="33"/>
      <c r="K28" s="33"/>
      <c r="L28" s="33"/>
    </row>
    <row r="29" spans="1:12">
      <c r="A29" s="33"/>
      <c r="B29" s="33"/>
      <c r="C29" s="33"/>
      <c r="D29" s="33"/>
      <c r="E29" s="33"/>
      <c r="F29" s="33"/>
      <c r="G29" s="33"/>
      <c r="H29" s="33"/>
      <c r="I29" s="33"/>
      <c r="J29" s="33"/>
      <c r="K29" s="33"/>
      <c r="L29" s="33"/>
    </row>
    <row r="30" spans="1:12">
      <c r="A30" s="33"/>
      <c r="B30" s="33"/>
      <c r="C30" s="33"/>
      <c r="D30" s="33"/>
      <c r="E30" s="33"/>
      <c r="F30" s="33"/>
      <c r="G30" s="33"/>
      <c r="H30" s="33"/>
      <c r="I30" s="33"/>
      <c r="J30" s="33"/>
      <c r="K30" s="33"/>
      <c r="L30" s="33"/>
    </row>
    <row r="31" spans="1:12">
      <c r="A31" s="33"/>
      <c r="B31" s="33"/>
      <c r="C31" s="33"/>
      <c r="D31" s="33"/>
      <c r="E31" s="33"/>
      <c r="F31" s="33"/>
      <c r="G31" s="33"/>
      <c r="H31" s="33"/>
      <c r="I31" s="33"/>
      <c r="J31" s="33"/>
      <c r="K31" s="33"/>
      <c r="L31" s="33"/>
    </row>
    <row r="32" spans="1:12">
      <c r="A32" s="33"/>
      <c r="B32" s="33"/>
      <c r="C32" s="33"/>
      <c r="D32" s="33"/>
      <c r="E32" s="33"/>
      <c r="F32" s="33"/>
      <c r="G32" s="33"/>
      <c r="H32" s="33"/>
      <c r="I32" s="33"/>
      <c r="J32" s="33"/>
      <c r="K32" s="33"/>
      <c r="L32" s="33"/>
    </row>
    <row r="33" spans="1:12">
      <c r="A33" s="33"/>
      <c r="B33" s="33"/>
      <c r="C33" s="33"/>
      <c r="D33" s="33"/>
      <c r="E33" s="33"/>
      <c r="F33" s="33"/>
      <c r="G33" s="33"/>
      <c r="H33" s="33"/>
      <c r="I33" s="33"/>
      <c r="J33" s="33"/>
      <c r="K33" s="33"/>
      <c r="L33" s="33"/>
    </row>
    <row r="34" spans="1:12">
      <c r="A34" s="33"/>
      <c r="B34" s="33"/>
      <c r="C34" s="33"/>
      <c r="D34" s="33"/>
      <c r="E34" s="33"/>
      <c r="F34" s="33"/>
      <c r="G34" s="33"/>
      <c r="H34" s="33"/>
      <c r="I34" s="33"/>
      <c r="J34" s="33"/>
      <c r="K34" s="33"/>
      <c r="L34" s="33"/>
    </row>
  </sheetData>
  <mergeCells count="11">
    <mergeCell ref="A1:K1"/>
    <mergeCell ref="A9:E9"/>
    <mergeCell ref="G9:K9"/>
    <mergeCell ref="A10:E10"/>
    <mergeCell ref="G10:K10"/>
    <mergeCell ref="A4:E4"/>
    <mergeCell ref="G4:K4"/>
    <mergeCell ref="A5:E5"/>
    <mergeCell ref="G5:K5"/>
    <mergeCell ref="A7:E7"/>
    <mergeCell ref="G7:K7"/>
  </mergeCells>
  <printOptions horizontalCentered="1"/>
  <pageMargins left="0" right="0" top="0.47244094488188981" bottom="0" header="0" footer="0"/>
  <pageSetup paperSize="11" scale="9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47"/>
  <sheetViews>
    <sheetView rightToLeft="1" view="pageBreakPreview" topLeftCell="A19" zoomScaleNormal="100" zoomScaleSheetLayoutView="100" workbookViewId="0">
      <selection activeCell="G18" sqref="G18"/>
    </sheetView>
  </sheetViews>
  <sheetFormatPr defaultRowHeight="24.95" customHeight="1"/>
  <cols>
    <col min="1" max="1" width="12.85546875" style="92" customWidth="1"/>
    <col min="2" max="2" width="10.28515625" style="92" customWidth="1"/>
    <col min="3" max="3" width="9.140625" style="92" customWidth="1"/>
    <col min="4" max="5" width="11" style="92" bestFit="1" customWidth="1"/>
    <col min="6" max="6" width="9" style="92" customWidth="1"/>
    <col min="7" max="7" width="11" style="92" bestFit="1" customWidth="1"/>
    <col min="8" max="8" width="10.28515625" style="92" customWidth="1"/>
    <col min="9" max="9" width="9.28515625" style="92" customWidth="1"/>
    <col min="10" max="10" width="11" style="92" bestFit="1" customWidth="1"/>
    <col min="11" max="11" width="13.5703125" style="92" customWidth="1"/>
    <col min="12" max="252" width="9.140625" style="92"/>
    <col min="253" max="253" width="20.7109375" style="92" customWidth="1"/>
    <col min="254" max="256" width="9.7109375" style="92" customWidth="1"/>
    <col min="257" max="257" width="12" style="92" bestFit="1" customWidth="1"/>
    <col min="258" max="258" width="10.42578125" style="92" bestFit="1" customWidth="1"/>
    <col min="259" max="260" width="12" style="92" bestFit="1" customWidth="1"/>
    <col min="261" max="261" width="10.42578125" style="92" bestFit="1" customWidth="1"/>
    <col min="262" max="262" width="12" style="92" bestFit="1" customWidth="1"/>
    <col min="263" max="263" width="20.7109375" style="92" customWidth="1"/>
    <col min="264" max="508" width="9.140625" style="92"/>
    <col min="509" max="509" width="20.7109375" style="92" customWidth="1"/>
    <col min="510" max="512" width="9.7109375" style="92" customWidth="1"/>
    <col min="513" max="513" width="12" style="92" bestFit="1" customWidth="1"/>
    <col min="514" max="514" width="10.42578125" style="92" bestFit="1" customWidth="1"/>
    <col min="515" max="516" width="12" style="92" bestFit="1" customWidth="1"/>
    <col min="517" max="517" width="10.42578125" style="92" bestFit="1" customWidth="1"/>
    <col min="518" max="518" width="12" style="92" bestFit="1" customWidth="1"/>
    <col min="519" max="519" width="20.7109375" style="92" customWidth="1"/>
    <col min="520" max="764" width="9.140625" style="92"/>
    <col min="765" max="765" width="20.7109375" style="92" customWidth="1"/>
    <col min="766" max="768" width="9.7109375" style="92" customWidth="1"/>
    <col min="769" max="769" width="12" style="92" bestFit="1" customWidth="1"/>
    <col min="770" max="770" width="10.42578125" style="92" bestFit="1" customWidth="1"/>
    <col min="771" max="772" width="12" style="92" bestFit="1" customWidth="1"/>
    <col min="773" max="773" width="10.42578125" style="92" bestFit="1" customWidth="1"/>
    <col min="774" max="774" width="12" style="92" bestFit="1" customWidth="1"/>
    <col min="775" max="775" width="20.7109375" style="92" customWidth="1"/>
    <col min="776" max="1020" width="9.140625" style="92"/>
    <col min="1021" max="1021" width="20.7109375" style="92" customWidth="1"/>
    <col min="1022" max="1024" width="9.7109375" style="92" customWidth="1"/>
    <col min="1025" max="1025" width="12" style="92" bestFit="1" customWidth="1"/>
    <col min="1026" max="1026" width="10.42578125" style="92" bestFit="1" customWidth="1"/>
    <col min="1027" max="1028" width="12" style="92" bestFit="1" customWidth="1"/>
    <col min="1029" max="1029" width="10.42578125" style="92" bestFit="1" customWidth="1"/>
    <col min="1030" max="1030" width="12" style="92" bestFit="1" customWidth="1"/>
    <col min="1031" max="1031" width="20.7109375" style="92" customWidth="1"/>
    <col min="1032" max="1276" width="9.140625" style="92"/>
    <col min="1277" max="1277" width="20.7109375" style="92" customWidth="1"/>
    <col min="1278" max="1280" width="9.7109375" style="92" customWidth="1"/>
    <col min="1281" max="1281" width="12" style="92" bestFit="1" customWidth="1"/>
    <col min="1282" max="1282" width="10.42578125" style="92" bestFit="1" customWidth="1"/>
    <col min="1283" max="1284" width="12" style="92" bestFit="1" customWidth="1"/>
    <col min="1285" max="1285" width="10.42578125" style="92" bestFit="1" customWidth="1"/>
    <col min="1286" max="1286" width="12" style="92" bestFit="1" customWidth="1"/>
    <col min="1287" max="1287" width="20.7109375" style="92" customWidth="1"/>
    <col min="1288" max="1532" width="9.140625" style="92"/>
    <col min="1533" max="1533" width="20.7109375" style="92" customWidth="1"/>
    <col min="1534" max="1536" width="9.7109375" style="92" customWidth="1"/>
    <col min="1537" max="1537" width="12" style="92" bestFit="1" customWidth="1"/>
    <col min="1538" max="1538" width="10.42578125" style="92" bestFit="1" customWidth="1"/>
    <col min="1539" max="1540" width="12" style="92" bestFit="1" customWidth="1"/>
    <col min="1541" max="1541" width="10.42578125" style="92" bestFit="1" customWidth="1"/>
    <col min="1542" max="1542" width="12" style="92" bestFit="1" customWidth="1"/>
    <col min="1543" max="1543" width="20.7109375" style="92" customWidth="1"/>
    <col min="1544" max="1788" width="9.140625" style="92"/>
    <col min="1789" max="1789" width="20.7109375" style="92" customWidth="1"/>
    <col min="1790" max="1792" width="9.7109375" style="92" customWidth="1"/>
    <col min="1793" max="1793" width="12" style="92" bestFit="1" customWidth="1"/>
    <col min="1794" max="1794" width="10.42578125" style="92" bestFit="1" customWidth="1"/>
    <col min="1795" max="1796" width="12" style="92" bestFit="1" customWidth="1"/>
    <col min="1797" max="1797" width="10.42578125" style="92" bestFit="1" customWidth="1"/>
    <col min="1798" max="1798" width="12" style="92" bestFit="1" customWidth="1"/>
    <col min="1799" max="1799" width="20.7109375" style="92" customWidth="1"/>
    <col min="1800" max="2044" width="9.140625" style="92"/>
    <col min="2045" max="2045" width="20.7109375" style="92" customWidth="1"/>
    <col min="2046" max="2048" width="9.7109375" style="92" customWidth="1"/>
    <col min="2049" max="2049" width="12" style="92" bestFit="1" customWidth="1"/>
    <col min="2050" max="2050" width="10.42578125" style="92" bestFit="1" customWidth="1"/>
    <col min="2051" max="2052" width="12" style="92" bestFit="1" customWidth="1"/>
    <col min="2053" max="2053" width="10.42578125" style="92" bestFit="1" customWidth="1"/>
    <col min="2054" max="2054" width="12" style="92" bestFit="1" customWidth="1"/>
    <col min="2055" max="2055" width="20.7109375" style="92" customWidth="1"/>
    <col min="2056" max="2300" width="9.140625" style="92"/>
    <col min="2301" max="2301" width="20.7109375" style="92" customWidth="1"/>
    <col min="2302" max="2304" width="9.7109375" style="92" customWidth="1"/>
    <col min="2305" max="2305" width="12" style="92" bestFit="1" customWidth="1"/>
    <col min="2306" max="2306" width="10.42578125" style="92" bestFit="1" customWidth="1"/>
    <col min="2307" max="2308" width="12" style="92" bestFit="1" customWidth="1"/>
    <col min="2309" max="2309" width="10.42578125" style="92" bestFit="1" customWidth="1"/>
    <col min="2310" max="2310" width="12" style="92" bestFit="1" customWidth="1"/>
    <col min="2311" max="2311" width="20.7109375" style="92" customWidth="1"/>
    <col min="2312" max="2556" width="9.140625" style="92"/>
    <col min="2557" max="2557" width="20.7109375" style="92" customWidth="1"/>
    <col min="2558" max="2560" width="9.7109375" style="92" customWidth="1"/>
    <col min="2561" max="2561" width="12" style="92" bestFit="1" customWidth="1"/>
    <col min="2562" max="2562" width="10.42578125" style="92" bestFit="1" customWidth="1"/>
    <col min="2563" max="2564" width="12" style="92" bestFit="1" customWidth="1"/>
    <col min="2565" max="2565" width="10.42578125" style="92" bestFit="1" customWidth="1"/>
    <col min="2566" max="2566" width="12" style="92" bestFit="1" customWidth="1"/>
    <col min="2567" max="2567" width="20.7109375" style="92" customWidth="1"/>
    <col min="2568" max="2812" width="9.140625" style="92"/>
    <col min="2813" max="2813" width="20.7109375" style="92" customWidth="1"/>
    <col min="2814" max="2816" width="9.7109375" style="92" customWidth="1"/>
    <col min="2817" max="2817" width="12" style="92" bestFit="1" customWidth="1"/>
    <col min="2818" max="2818" width="10.42578125" style="92" bestFit="1" customWidth="1"/>
    <col min="2819" max="2820" width="12" style="92" bestFit="1" customWidth="1"/>
    <col min="2821" max="2821" width="10.42578125" style="92" bestFit="1" customWidth="1"/>
    <col min="2822" max="2822" width="12" style="92" bestFit="1" customWidth="1"/>
    <col min="2823" max="2823" width="20.7109375" style="92" customWidth="1"/>
    <col min="2824" max="3068" width="9.140625" style="92"/>
    <col min="3069" max="3069" width="20.7109375" style="92" customWidth="1"/>
    <col min="3070" max="3072" width="9.7109375" style="92" customWidth="1"/>
    <col min="3073" max="3073" width="12" style="92" bestFit="1" customWidth="1"/>
    <col min="3074" max="3074" width="10.42578125" style="92" bestFit="1" customWidth="1"/>
    <col min="3075" max="3076" width="12" style="92" bestFit="1" customWidth="1"/>
    <col min="3077" max="3077" width="10.42578125" style="92" bestFit="1" customWidth="1"/>
    <col min="3078" max="3078" width="12" style="92" bestFit="1" customWidth="1"/>
    <col min="3079" max="3079" width="20.7109375" style="92" customWidth="1"/>
    <col min="3080" max="3324" width="9.140625" style="92"/>
    <col min="3325" max="3325" width="20.7109375" style="92" customWidth="1"/>
    <col min="3326" max="3328" width="9.7109375" style="92" customWidth="1"/>
    <col min="3329" max="3329" width="12" style="92" bestFit="1" customWidth="1"/>
    <col min="3330" max="3330" width="10.42578125" style="92" bestFit="1" customWidth="1"/>
    <col min="3331" max="3332" width="12" style="92" bestFit="1" customWidth="1"/>
    <col min="3333" max="3333" width="10.42578125" style="92" bestFit="1" customWidth="1"/>
    <col min="3334" max="3334" width="12" style="92" bestFit="1" customWidth="1"/>
    <col min="3335" max="3335" width="20.7109375" style="92" customWidth="1"/>
    <col min="3336" max="3580" width="9.140625" style="92"/>
    <col min="3581" max="3581" width="20.7109375" style="92" customWidth="1"/>
    <col min="3582" max="3584" width="9.7109375" style="92" customWidth="1"/>
    <col min="3585" max="3585" width="12" style="92" bestFit="1" customWidth="1"/>
    <col min="3586" max="3586" width="10.42578125" style="92" bestFit="1" customWidth="1"/>
    <col min="3587" max="3588" width="12" style="92" bestFit="1" customWidth="1"/>
    <col min="3589" max="3589" width="10.42578125" style="92" bestFit="1" customWidth="1"/>
    <col min="3590" max="3590" width="12" style="92" bestFit="1" customWidth="1"/>
    <col min="3591" max="3591" width="20.7109375" style="92" customWidth="1"/>
    <col min="3592" max="3836" width="9.140625" style="92"/>
    <col min="3837" max="3837" width="20.7109375" style="92" customWidth="1"/>
    <col min="3838" max="3840" width="9.7109375" style="92" customWidth="1"/>
    <col min="3841" max="3841" width="12" style="92" bestFit="1" customWidth="1"/>
    <col min="3842" max="3842" width="10.42578125" style="92" bestFit="1" customWidth="1"/>
    <col min="3843" max="3844" width="12" style="92" bestFit="1" customWidth="1"/>
    <col min="3845" max="3845" width="10.42578125" style="92" bestFit="1" customWidth="1"/>
    <col min="3846" max="3846" width="12" style="92" bestFit="1" customWidth="1"/>
    <col min="3847" max="3847" width="20.7109375" style="92" customWidth="1"/>
    <col min="3848" max="4092" width="9.140625" style="92"/>
    <col min="4093" max="4093" width="20.7109375" style="92" customWidth="1"/>
    <col min="4094" max="4096" width="9.7109375" style="92" customWidth="1"/>
    <col min="4097" max="4097" width="12" style="92" bestFit="1" customWidth="1"/>
    <col min="4098" max="4098" width="10.42578125" style="92" bestFit="1" customWidth="1"/>
    <col min="4099" max="4100" width="12" style="92" bestFit="1" customWidth="1"/>
    <col min="4101" max="4101" width="10.42578125" style="92" bestFit="1" customWidth="1"/>
    <col min="4102" max="4102" width="12" style="92" bestFit="1" customWidth="1"/>
    <col min="4103" max="4103" width="20.7109375" style="92" customWidth="1"/>
    <col min="4104" max="4348" width="9.140625" style="92"/>
    <col min="4349" max="4349" width="20.7109375" style="92" customWidth="1"/>
    <col min="4350" max="4352" width="9.7109375" style="92" customWidth="1"/>
    <col min="4353" max="4353" width="12" style="92" bestFit="1" customWidth="1"/>
    <col min="4354" max="4354" width="10.42578125" style="92" bestFit="1" customWidth="1"/>
    <col min="4355" max="4356" width="12" style="92" bestFit="1" customWidth="1"/>
    <col min="4357" max="4357" width="10.42578125" style="92" bestFit="1" customWidth="1"/>
    <col min="4358" max="4358" width="12" style="92" bestFit="1" customWidth="1"/>
    <col min="4359" max="4359" width="20.7109375" style="92" customWidth="1"/>
    <col min="4360" max="4604" width="9.140625" style="92"/>
    <col min="4605" max="4605" width="20.7109375" style="92" customWidth="1"/>
    <col min="4606" max="4608" width="9.7109375" style="92" customWidth="1"/>
    <col min="4609" max="4609" width="12" style="92" bestFit="1" customWidth="1"/>
    <col min="4610" max="4610" width="10.42578125" style="92" bestFit="1" customWidth="1"/>
    <col min="4611" max="4612" width="12" style="92" bestFit="1" customWidth="1"/>
    <col min="4613" max="4613" width="10.42578125" style="92" bestFit="1" customWidth="1"/>
    <col min="4614" max="4614" width="12" style="92" bestFit="1" customWidth="1"/>
    <col min="4615" max="4615" width="20.7109375" style="92" customWidth="1"/>
    <col min="4616" max="4860" width="9.140625" style="92"/>
    <col min="4861" max="4861" width="20.7109375" style="92" customWidth="1"/>
    <col min="4862" max="4864" width="9.7109375" style="92" customWidth="1"/>
    <col min="4865" max="4865" width="12" style="92" bestFit="1" customWidth="1"/>
    <col min="4866" max="4866" width="10.42578125" style="92" bestFit="1" customWidth="1"/>
    <col min="4867" max="4868" width="12" style="92" bestFit="1" customWidth="1"/>
    <col min="4869" max="4869" width="10.42578125" style="92" bestFit="1" customWidth="1"/>
    <col min="4870" max="4870" width="12" style="92" bestFit="1" customWidth="1"/>
    <col min="4871" max="4871" width="20.7109375" style="92" customWidth="1"/>
    <col min="4872" max="5116" width="9.140625" style="92"/>
    <col min="5117" max="5117" width="20.7109375" style="92" customWidth="1"/>
    <col min="5118" max="5120" width="9.7109375" style="92" customWidth="1"/>
    <col min="5121" max="5121" width="12" style="92" bestFit="1" customWidth="1"/>
    <col min="5122" max="5122" width="10.42578125" style="92" bestFit="1" customWidth="1"/>
    <col min="5123" max="5124" width="12" style="92" bestFit="1" customWidth="1"/>
    <col min="5125" max="5125" width="10.42578125" style="92" bestFit="1" customWidth="1"/>
    <col min="5126" max="5126" width="12" style="92" bestFit="1" customWidth="1"/>
    <col min="5127" max="5127" width="20.7109375" style="92" customWidth="1"/>
    <col min="5128" max="5372" width="9.140625" style="92"/>
    <col min="5373" max="5373" width="20.7109375" style="92" customWidth="1"/>
    <col min="5374" max="5376" width="9.7109375" style="92" customWidth="1"/>
    <col min="5377" max="5377" width="12" style="92" bestFit="1" customWidth="1"/>
    <col min="5378" max="5378" width="10.42578125" style="92" bestFit="1" customWidth="1"/>
    <col min="5379" max="5380" width="12" style="92" bestFit="1" customWidth="1"/>
    <col min="5381" max="5381" width="10.42578125" style="92" bestFit="1" customWidth="1"/>
    <col min="5382" max="5382" width="12" style="92" bestFit="1" customWidth="1"/>
    <col min="5383" max="5383" width="20.7109375" style="92" customWidth="1"/>
    <col min="5384" max="5628" width="9.140625" style="92"/>
    <col min="5629" max="5629" width="20.7109375" style="92" customWidth="1"/>
    <col min="5630" max="5632" width="9.7109375" style="92" customWidth="1"/>
    <col min="5633" max="5633" width="12" style="92" bestFit="1" customWidth="1"/>
    <col min="5634" max="5634" width="10.42578125" style="92" bestFit="1" customWidth="1"/>
    <col min="5635" max="5636" width="12" style="92" bestFit="1" customWidth="1"/>
    <col min="5637" max="5637" width="10.42578125" style="92" bestFit="1" customWidth="1"/>
    <col min="5638" max="5638" width="12" style="92" bestFit="1" customWidth="1"/>
    <col min="5639" max="5639" width="20.7109375" style="92" customWidth="1"/>
    <col min="5640" max="5884" width="9.140625" style="92"/>
    <col min="5885" max="5885" width="20.7109375" style="92" customWidth="1"/>
    <col min="5886" max="5888" width="9.7109375" style="92" customWidth="1"/>
    <col min="5889" max="5889" width="12" style="92" bestFit="1" customWidth="1"/>
    <col min="5890" max="5890" width="10.42578125" style="92" bestFit="1" customWidth="1"/>
    <col min="5891" max="5892" width="12" style="92" bestFit="1" customWidth="1"/>
    <col min="5893" max="5893" width="10.42578125" style="92" bestFit="1" customWidth="1"/>
    <col min="5894" max="5894" width="12" style="92" bestFit="1" customWidth="1"/>
    <col min="5895" max="5895" width="20.7109375" style="92" customWidth="1"/>
    <col min="5896" max="6140" width="9.140625" style="92"/>
    <col min="6141" max="6141" width="20.7109375" style="92" customWidth="1"/>
    <col min="6142" max="6144" width="9.7109375" style="92" customWidth="1"/>
    <col min="6145" max="6145" width="12" style="92" bestFit="1" customWidth="1"/>
    <col min="6146" max="6146" width="10.42578125" style="92" bestFit="1" customWidth="1"/>
    <col min="6147" max="6148" width="12" style="92" bestFit="1" customWidth="1"/>
    <col min="6149" max="6149" width="10.42578125" style="92" bestFit="1" customWidth="1"/>
    <col min="6150" max="6150" width="12" style="92" bestFit="1" customWidth="1"/>
    <col min="6151" max="6151" width="20.7109375" style="92" customWidth="1"/>
    <col min="6152" max="6396" width="9.140625" style="92"/>
    <col min="6397" max="6397" width="20.7109375" style="92" customWidth="1"/>
    <col min="6398" max="6400" width="9.7109375" style="92" customWidth="1"/>
    <col min="6401" max="6401" width="12" style="92" bestFit="1" customWidth="1"/>
    <col min="6402" max="6402" width="10.42578125" style="92" bestFit="1" customWidth="1"/>
    <col min="6403" max="6404" width="12" style="92" bestFit="1" customWidth="1"/>
    <col min="6405" max="6405" width="10.42578125" style="92" bestFit="1" customWidth="1"/>
    <col min="6406" max="6406" width="12" style="92" bestFit="1" customWidth="1"/>
    <col min="6407" max="6407" width="20.7109375" style="92" customWidth="1"/>
    <col min="6408" max="6652" width="9.140625" style="92"/>
    <col min="6653" max="6653" width="20.7109375" style="92" customWidth="1"/>
    <col min="6654" max="6656" width="9.7109375" style="92" customWidth="1"/>
    <col min="6657" max="6657" width="12" style="92" bestFit="1" customWidth="1"/>
    <col min="6658" max="6658" width="10.42578125" style="92" bestFit="1" customWidth="1"/>
    <col min="6659" max="6660" width="12" style="92" bestFit="1" customWidth="1"/>
    <col min="6661" max="6661" width="10.42578125" style="92" bestFit="1" customWidth="1"/>
    <col min="6662" max="6662" width="12" style="92" bestFit="1" customWidth="1"/>
    <col min="6663" max="6663" width="20.7109375" style="92" customWidth="1"/>
    <col min="6664" max="6908" width="9.140625" style="92"/>
    <col min="6909" max="6909" width="20.7109375" style="92" customWidth="1"/>
    <col min="6910" max="6912" width="9.7109375" style="92" customWidth="1"/>
    <col min="6913" max="6913" width="12" style="92" bestFit="1" customWidth="1"/>
    <col min="6914" max="6914" width="10.42578125" style="92" bestFit="1" customWidth="1"/>
    <col min="6915" max="6916" width="12" style="92" bestFit="1" customWidth="1"/>
    <col min="6917" max="6917" width="10.42578125" style="92" bestFit="1" customWidth="1"/>
    <col min="6918" max="6918" width="12" style="92" bestFit="1" customWidth="1"/>
    <col min="6919" max="6919" width="20.7109375" style="92" customWidth="1"/>
    <col min="6920" max="7164" width="9.140625" style="92"/>
    <col min="7165" max="7165" width="20.7109375" style="92" customWidth="1"/>
    <col min="7166" max="7168" width="9.7109375" style="92" customWidth="1"/>
    <col min="7169" max="7169" width="12" style="92" bestFit="1" customWidth="1"/>
    <col min="7170" max="7170" width="10.42578125" style="92" bestFit="1" customWidth="1"/>
    <col min="7171" max="7172" width="12" style="92" bestFit="1" customWidth="1"/>
    <col min="7173" max="7173" width="10.42578125" style="92" bestFit="1" customWidth="1"/>
    <col min="7174" max="7174" width="12" style="92" bestFit="1" customWidth="1"/>
    <col min="7175" max="7175" width="20.7109375" style="92" customWidth="1"/>
    <col min="7176" max="7420" width="9.140625" style="92"/>
    <col min="7421" max="7421" width="20.7109375" style="92" customWidth="1"/>
    <col min="7422" max="7424" width="9.7109375" style="92" customWidth="1"/>
    <col min="7425" max="7425" width="12" style="92" bestFit="1" customWidth="1"/>
    <col min="7426" max="7426" width="10.42578125" style="92" bestFit="1" customWidth="1"/>
    <col min="7427" max="7428" width="12" style="92" bestFit="1" customWidth="1"/>
    <col min="7429" max="7429" width="10.42578125" style="92" bestFit="1" customWidth="1"/>
    <col min="7430" max="7430" width="12" style="92" bestFit="1" customWidth="1"/>
    <col min="7431" max="7431" width="20.7109375" style="92" customWidth="1"/>
    <col min="7432" max="7676" width="9.140625" style="92"/>
    <col min="7677" max="7677" width="20.7109375" style="92" customWidth="1"/>
    <col min="7678" max="7680" width="9.7109375" style="92" customWidth="1"/>
    <col min="7681" max="7681" width="12" style="92" bestFit="1" customWidth="1"/>
    <col min="7682" max="7682" width="10.42578125" style="92" bestFit="1" customWidth="1"/>
    <col min="7683" max="7684" width="12" style="92" bestFit="1" customWidth="1"/>
    <col min="7685" max="7685" width="10.42578125" style="92" bestFit="1" customWidth="1"/>
    <col min="7686" max="7686" width="12" style="92" bestFit="1" customWidth="1"/>
    <col min="7687" max="7687" width="20.7109375" style="92" customWidth="1"/>
    <col min="7688" max="7932" width="9.140625" style="92"/>
    <col min="7933" max="7933" width="20.7109375" style="92" customWidth="1"/>
    <col min="7934" max="7936" width="9.7109375" style="92" customWidth="1"/>
    <col min="7937" max="7937" width="12" style="92" bestFit="1" customWidth="1"/>
    <col min="7938" max="7938" width="10.42578125" style="92" bestFit="1" customWidth="1"/>
    <col min="7939" max="7940" width="12" style="92" bestFit="1" customWidth="1"/>
    <col min="7941" max="7941" width="10.42578125" style="92" bestFit="1" customWidth="1"/>
    <col min="7942" max="7942" width="12" style="92" bestFit="1" customWidth="1"/>
    <col min="7943" max="7943" width="20.7109375" style="92" customWidth="1"/>
    <col min="7944" max="8188" width="9.140625" style="92"/>
    <col min="8189" max="8189" width="20.7109375" style="92" customWidth="1"/>
    <col min="8190" max="8192" width="9.7109375" style="92" customWidth="1"/>
    <col min="8193" max="8193" width="12" style="92" bestFit="1" customWidth="1"/>
    <col min="8194" max="8194" width="10.42578125" style="92" bestFit="1" customWidth="1"/>
    <col min="8195" max="8196" width="12" style="92" bestFit="1" customWidth="1"/>
    <col min="8197" max="8197" width="10.42578125" style="92" bestFit="1" customWidth="1"/>
    <col min="8198" max="8198" width="12" style="92" bestFit="1" customWidth="1"/>
    <col min="8199" max="8199" width="20.7109375" style="92" customWidth="1"/>
    <col min="8200" max="8444" width="9.140625" style="92"/>
    <col min="8445" max="8445" width="20.7109375" style="92" customWidth="1"/>
    <col min="8446" max="8448" width="9.7109375" style="92" customWidth="1"/>
    <col min="8449" max="8449" width="12" style="92" bestFit="1" customWidth="1"/>
    <col min="8450" max="8450" width="10.42578125" style="92" bestFit="1" customWidth="1"/>
    <col min="8451" max="8452" width="12" style="92" bestFit="1" customWidth="1"/>
    <col min="8453" max="8453" width="10.42578125" style="92" bestFit="1" customWidth="1"/>
    <col min="8454" max="8454" width="12" style="92" bestFit="1" customWidth="1"/>
    <col min="8455" max="8455" width="20.7109375" style="92" customWidth="1"/>
    <col min="8456" max="8700" width="9.140625" style="92"/>
    <col min="8701" max="8701" width="20.7109375" style="92" customWidth="1"/>
    <col min="8702" max="8704" width="9.7109375" style="92" customWidth="1"/>
    <col min="8705" max="8705" width="12" style="92" bestFit="1" customWidth="1"/>
    <col min="8706" max="8706" width="10.42578125" style="92" bestFit="1" customWidth="1"/>
    <col min="8707" max="8708" width="12" style="92" bestFit="1" customWidth="1"/>
    <col min="8709" max="8709" width="10.42578125" style="92" bestFit="1" customWidth="1"/>
    <col min="8710" max="8710" width="12" style="92" bestFit="1" customWidth="1"/>
    <col min="8711" max="8711" width="20.7109375" style="92" customWidth="1"/>
    <col min="8712" max="8956" width="9.140625" style="92"/>
    <col min="8957" max="8957" width="20.7109375" style="92" customWidth="1"/>
    <col min="8958" max="8960" width="9.7109375" style="92" customWidth="1"/>
    <col min="8961" max="8961" width="12" style="92" bestFit="1" customWidth="1"/>
    <col min="8962" max="8962" width="10.42578125" style="92" bestFit="1" customWidth="1"/>
    <col min="8963" max="8964" width="12" style="92" bestFit="1" customWidth="1"/>
    <col min="8965" max="8965" width="10.42578125" style="92" bestFit="1" customWidth="1"/>
    <col min="8966" max="8966" width="12" style="92" bestFit="1" customWidth="1"/>
    <col min="8967" max="8967" width="20.7109375" style="92" customWidth="1"/>
    <col min="8968" max="9212" width="9.140625" style="92"/>
    <col min="9213" max="9213" width="20.7109375" style="92" customWidth="1"/>
    <col min="9214" max="9216" width="9.7109375" style="92" customWidth="1"/>
    <col min="9217" max="9217" width="12" style="92" bestFit="1" customWidth="1"/>
    <col min="9218" max="9218" width="10.42578125" style="92" bestFit="1" customWidth="1"/>
    <col min="9219" max="9220" width="12" style="92" bestFit="1" customWidth="1"/>
    <col min="9221" max="9221" width="10.42578125" style="92" bestFit="1" customWidth="1"/>
    <col min="9222" max="9222" width="12" style="92" bestFit="1" customWidth="1"/>
    <col min="9223" max="9223" width="20.7109375" style="92" customWidth="1"/>
    <col min="9224" max="9468" width="9.140625" style="92"/>
    <col min="9469" max="9469" width="20.7109375" style="92" customWidth="1"/>
    <col min="9470" max="9472" width="9.7109375" style="92" customWidth="1"/>
    <col min="9473" max="9473" width="12" style="92" bestFit="1" customWidth="1"/>
    <col min="9474" max="9474" width="10.42578125" style="92" bestFit="1" customWidth="1"/>
    <col min="9475" max="9476" width="12" style="92" bestFit="1" customWidth="1"/>
    <col min="9477" max="9477" width="10.42578125" style="92" bestFit="1" customWidth="1"/>
    <col min="9478" max="9478" width="12" style="92" bestFit="1" customWidth="1"/>
    <col min="9479" max="9479" width="20.7109375" style="92" customWidth="1"/>
    <col min="9480" max="9724" width="9.140625" style="92"/>
    <col min="9725" max="9725" width="20.7109375" style="92" customWidth="1"/>
    <col min="9726" max="9728" width="9.7109375" style="92" customWidth="1"/>
    <col min="9729" max="9729" width="12" style="92" bestFit="1" customWidth="1"/>
    <col min="9730" max="9730" width="10.42578125" style="92" bestFit="1" customWidth="1"/>
    <col min="9731" max="9732" width="12" style="92" bestFit="1" customWidth="1"/>
    <col min="9733" max="9733" width="10.42578125" style="92" bestFit="1" customWidth="1"/>
    <col min="9734" max="9734" width="12" style="92" bestFit="1" customWidth="1"/>
    <col min="9735" max="9735" width="20.7109375" style="92" customWidth="1"/>
    <col min="9736" max="9980" width="9.140625" style="92"/>
    <col min="9981" max="9981" width="20.7109375" style="92" customWidth="1"/>
    <col min="9982" max="9984" width="9.7109375" style="92" customWidth="1"/>
    <col min="9985" max="9985" width="12" style="92" bestFit="1" customWidth="1"/>
    <col min="9986" max="9986" width="10.42578125" style="92" bestFit="1" customWidth="1"/>
    <col min="9987" max="9988" width="12" style="92" bestFit="1" customWidth="1"/>
    <col min="9989" max="9989" width="10.42578125" style="92" bestFit="1" customWidth="1"/>
    <col min="9990" max="9990" width="12" style="92" bestFit="1" customWidth="1"/>
    <col min="9991" max="9991" width="20.7109375" style="92" customWidth="1"/>
    <col min="9992" max="10236" width="9.140625" style="92"/>
    <col min="10237" max="10237" width="20.7109375" style="92" customWidth="1"/>
    <col min="10238" max="10240" width="9.7109375" style="92" customWidth="1"/>
    <col min="10241" max="10241" width="12" style="92" bestFit="1" customWidth="1"/>
    <col min="10242" max="10242" width="10.42578125" style="92" bestFit="1" customWidth="1"/>
    <col min="10243" max="10244" width="12" style="92" bestFit="1" customWidth="1"/>
    <col min="10245" max="10245" width="10.42578125" style="92" bestFit="1" customWidth="1"/>
    <col min="10246" max="10246" width="12" style="92" bestFit="1" customWidth="1"/>
    <col min="10247" max="10247" width="20.7109375" style="92" customWidth="1"/>
    <col min="10248" max="10492" width="9.140625" style="92"/>
    <col min="10493" max="10493" width="20.7109375" style="92" customWidth="1"/>
    <col min="10494" max="10496" width="9.7109375" style="92" customWidth="1"/>
    <col min="10497" max="10497" width="12" style="92" bestFit="1" customWidth="1"/>
    <col min="10498" max="10498" width="10.42578125" style="92" bestFit="1" customWidth="1"/>
    <col min="10499" max="10500" width="12" style="92" bestFit="1" customWidth="1"/>
    <col min="10501" max="10501" width="10.42578125" style="92" bestFit="1" customWidth="1"/>
    <col min="10502" max="10502" width="12" style="92" bestFit="1" customWidth="1"/>
    <col min="10503" max="10503" width="20.7109375" style="92" customWidth="1"/>
    <col min="10504" max="10748" width="9.140625" style="92"/>
    <col min="10749" max="10749" width="20.7109375" style="92" customWidth="1"/>
    <col min="10750" max="10752" width="9.7109375" style="92" customWidth="1"/>
    <col min="10753" max="10753" width="12" style="92" bestFit="1" customWidth="1"/>
    <col min="10754" max="10754" width="10.42578125" style="92" bestFit="1" customWidth="1"/>
    <col min="10755" max="10756" width="12" style="92" bestFit="1" customWidth="1"/>
    <col min="10757" max="10757" width="10.42578125" style="92" bestFit="1" customWidth="1"/>
    <col min="10758" max="10758" width="12" style="92" bestFit="1" customWidth="1"/>
    <col min="10759" max="10759" width="20.7109375" style="92" customWidth="1"/>
    <col min="10760" max="11004" width="9.140625" style="92"/>
    <col min="11005" max="11005" width="20.7109375" style="92" customWidth="1"/>
    <col min="11006" max="11008" width="9.7109375" style="92" customWidth="1"/>
    <col min="11009" max="11009" width="12" style="92" bestFit="1" customWidth="1"/>
    <col min="11010" max="11010" width="10.42578125" style="92" bestFit="1" customWidth="1"/>
    <col min="11011" max="11012" width="12" style="92" bestFit="1" customWidth="1"/>
    <col min="11013" max="11013" width="10.42578125" style="92" bestFit="1" customWidth="1"/>
    <col min="11014" max="11014" width="12" style="92" bestFit="1" customWidth="1"/>
    <col min="11015" max="11015" width="20.7109375" style="92" customWidth="1"/>
    <col min="11016" max="11260" width="9.140625" style="92"/>
    <col min="11261" max="11261" width="20.7109375" style="92" customWidth="1"/>
    <col min="11262" max="11264" width="9.7109375" style="92" customWidth="1"/>
    <col min="11265" max="11265" width="12" style="92" bestFit="1" customWidth="1"/>
    <col min="11266" max="11266" width="10.42578125" style="92" bestFit="1" customWidth="1"/>
    <col min="11267" max="11268" width="12" style="92" bestFit="1" customWidth="1"/>
    <col min="11269" max="11269" width="10.42578125" style="92" bestFit="1" customWidth="1"/>
    <col min="11270" max="11270" width="12" style="92" bestFit="1" customWidth="1"/>
    <col min="11271" max="11271" width="20.7109375" style="92" customWidth="1"/>
    <col min="11272" max="11516" width="9.140625" style="92"/>
    <col min="11517" max="11517" width="20.7109375" style="92" customWidth="1"/>
    <col min="11518" max="11520" width="9.7109375" style="92" customWidth="1"/>
    <col min="11521" max="11521" width="12" style="92" bestFit="1" customWidth="1"/>
    <col min="11522" max="11522" width="10.42578125" style="92" bestFit="1" customWidth="1"/>
    <col min="11523" max="11524" width="12" style="92" bestFit="1" customWidth="1"/>
    <col min="11525" max="11525" width="10.42578125" style="92" bestFit="1" customWidth="1"/>
    <col min="11526" max="11526" width="12" style="92" bestFit="1" customWidth="1"/>
    <col min="11527" max="11527" width="20.7109375" style="92" customWidth="1"/>
    <col min="11528" max="11772" width="9.140625" style="92"/>
    <col min="11773" max="11773" width="20.7109375" style="92" customWidth="1"/>
    <col min="11774" max="11776" width="9.7109375" style="92" customWidth="1"/>
    <col min="11777" max="11777" width="12" style="92" bestFit="1" customWidth="1"/>
    <col min="11778" max="11778" width="10.42578125" style="92" bestFit="1" customWidth="1"/>
    <col min="11779" max="11780" width="12" style="92" bestFit="1" customWidth="1"/>
    <col min="11781" max="11781" width="10.42578125" style="92" bestFit="1" customWidth="1"/>
    <col min="11782" max="11782" width="12" style="92" bestFit="1" customWidth="1"/>
    <col min="11783" max="11783" width="20.7109375" style="92" customWidth="1"/>
    <col min="11784" max="12028" width="9.140625" style="92"/>
    <col min="12029" max="12029" width="20.7109375" style="92" customWidth="1"/>
    <col min="12030" max="12032" width="9.7109375" style="92" customWidth="1"/>
    <col min="12033" max="12033" width="12" style="92" bestFit="1" customWidth="1"/>
    <col min="12034" max="12034" width="10.42578125" style="92" bestFit="1" customWidth="1"/>
    <col min="12035" max="12036" width="12" style="92" bestFit="1" customWidth="1"/>
    <col min="12037" max="12037" width="10.42578125" style="92" bestFit="1" customWidth="1"/>
    <col min="12038" max="12038" width="12" style="92" bestFit="1" customWidth="1"/>
    <col min="12039" max="12039" width="20.7109375" style="92" customWidth="1"/>
    <col min="12040" max="12284" width="9.140625" style="92"/>
    <col min="12285" max="12285" width="20.7109375" style="92" customWidth="1"/>
    <col min="12286" max="12288" width="9.7109375" style="92" customWidth="1"/>
    <col min="12289" max="12289" width="12" style="92" bestFit="1" customWidth="1"/>
    <col min="12290" max="12290" width="10.42578125" style="92" bestFit="1" customWidth="1"/>
    <col min="12291" max="12292" width="12" style="92" bestFit="1" customWidth="1"/>
    <col min="12293" max="12293" width="10.42578125" style="92" bestFit="1" customWidth="1"/>
    <col min="12294" max="12294" width="12" style="92" bestFit="1" customWidth="1"/>
    <col min="12295" max="12295" width="20.7109375" style="92" customWidth="1"/>
    <col min="12296" max="12540" width="9.140625" style="92"/>
    <col min="12541" max="12541" width="20.7109375" style="92" customWidth="1"/>
    <col min="12542" max="12544" width="9.7109375" style="92" customWidth="1"/>
    <col min="12545" max="12545" width="12" style="92" bestFit="1" customWidth="1"/>
    <col min="12546" max="12546" width="10.42578125" style="92" bestFit="1" customWidth="1"/>
    <col min="12547" max="12548" width="12" style="92" bestFit="1" customWidth="1"/>
    <col min="12549" max="12549" width="10.42578125" style="92" bestFit="1" customWidth="1"/>
    <col min="12550" max="12550" width="12" style="92" bestFit="1" customWidth="1"/>
    <col min="12551" max="12551" width="20.7109375" style="92" customWidth="1"/>
    <col min="12552" max="12796" width="9.140625" style="92"/>
    <col min="12797" max="12797" width="20.7109375" style="92" customWidth="1"/>
    <col min="12798" max="12800" width="9.7109375" style="92" customWidth="1"/>
    <col min="12801" max="12801" width="12" style="92" bestFit="1" customWidth="1"/>
    <col min="12802" max="12802" width="10.42578125" style="92" bestFit="1" customWidth="1"/>
    <col min="12803" max="12804" width="12" style="92" bestFit="1" customWidth="1"/>
    <col min="12805" max="12805" width="10.42578125" style="92" bestFit="1" customWidth="1"/>
    <col min="12806" max="12806" width="12" style="92" bestFit="1" customWidth="1"/>
    <col min="12807" max="12807" width="20.7109375" style="92" customWidth="1"/>
    <col min="12808" max="13052" width="9.140625" style="92"/>
    <col min="13053" max="13053" width="20.7109375" style="92" customWidth="1"/>
    <col min="13054" max="13056" width="9.7109375" style="92" customWidth="1"/>
    <col min="13057" max="13057" width="12" style="92" bestFit="1" customWidth="1"/>
    <col min="13058" max="13058" width="10.42578125" style="92" bestFit="1" customWidth="1"/>
    <col min="13059" max="13060" width="12" style="92" bestFit="1" customWidth="1"/>
    <col min="13061" max="13061" width="10.42578125" style="92" bestFit="1" customWidth="1"/>
    <col min="13062" max="13062" width="12" style="92" bestFit="1" customWidth="1"/>
    <col min="13063" max="13063" width="20.7109375" style="92" customWidth="1"/>
    <col min="13064" max="13308" width="9.140625" style="92"/>
    <col min="13309" max="13309" width="20.7109375" style="92" customWidth="1"/>
    <col min="13310" max="13312" width="9.7109375" style="92" customWidth="1"/>
    <col min="13313" max="13313" width="12" style="92" bestFit="1" customWidth="1"/>
    <col min="13314" max="13314" width="10.42578125" style="92" bestFit="1" customWidth="1"/>
    <col min="13315" max="13316" width="12" style="92" bestFit="1" customWidth="1"/>
    <col min="13317" max="13317" width="10.42578125" style="92" bestFit="1" customWidth="1"/>
    <col min="13318" max="13318" width="12" style="92" bestFit="1" customWidth="1"/>
    <col min="13319" max="13319" width="20.7109375" style="92" customWidth="1"/>
    <col min="13320" max="13564" width="9.140625" style="92"/>
    <col min="13565" max="13565" width="20.7109375" style="92" customWidth="1"/>
    <col min="13566" max="13568" width="9.7109375" style="92" customWidth="1"/>
    <col min="13569" max="13569" width="12" style="92" bestFit="1" customWidth="1"/>
    <col min="13570" max="13570" width="10.42578125" style="92" bestFit="1" customWidth="1"/>
    <col min="13571" max="13572" width="12" style="92" bestFit="1" customWidth="1"/>
    <col min="13573" max="13573" width="10.42578125" style="92" bestFit="1" customWidth="1"/>
    <col min="13574" max="13574" width="12" style="92" bestFit="1" customWidth="1"/>
    <col min="13575" max="13575" width="20.7109375" style="92" customWidth="1"/>
    <col min="13576" max="13820" width="9.140625" style="92"/>
    <col min="13821" max="13821" width="20.7109375" style="92" customWidth="1"/>
    <col min="13822" max="13824" width="9.7109375" style="92" customWidth="1"/>
    <col min="13825" max="13825" width="12" style="92" bestFit="1" customWidth="1"/>
    <col min="13826" max="13826" width="10.42578125" style="92" bestFit="1" customWidth="1"/>
    <col min="13827" max="13828" width="12" style="92" bestFit="1" customWidth="1"/>
    <col min="13829" max="13829" width="10.42578125" style="92" bestFit="1" customWidth="1"/>
    <col min="13830" max="13830" width="12" style="92" bestFit="1" customWidth="1"/>
    <col min="13831" max="13831" width="20.7109375" style="92" customWidth="1"/>
    <col min="13832" max="14076" width="9.140625" style="92"/>
    <col min="14077" max="14077" width="20.7109375" style="92" customWidth="1"/>
    <col min="14078" max="14080" width="9.7109375" style="92" customWidth="1"/>
    <col min="14081" max="14081" width="12" style="92" bestFit="1" customWidth="1"/>
    <col min="14082" max="14082" width="10.42578125" style="92" bestFit="1" customWidth="1"/>
    <col min="14083" max="14084" width="12" style="92" bestFit="1" customWidth="1"/>
    <col min="14085" max="14085" width="10.42578125" style="92" bestFit="1" customWidth="1"/>
    <col min="14086" max="14086" width="12" style="92" bestFit="1" customWidth="1"/>
    <col min="14087" max="14087" width="20.7109375" style="92" customWidth="1"/>
    <col min="14088" max="14332" width="9.140625" style="92"/>
    <col min="14333" max="14333" width="20.7109375" style="92" customWidth="1"/>
    <col min="14334" max="14336" width="9.7109375" style="92" customWidth="1"/>
    <col min="14337" max="14337" width="12" style="92" bestFit="1" customWidth="1"/>
    <col min="14338" max="14338" width="10.42578125" style="92" bestFit="1" customWidth="1"/>
    <col min="14339" max="14340" width="12" style="92" bestFit="1" customWidth="1"/>
    <col min="14341" max="14341" width="10.42578125" style="92" bestFit="1" customWidth="1"/>
    <col min="14342" max="14342" width="12" style="92" bestFit="1" customWidth="1"/>
    <col min="14343" max="14343" width="20.7109375" style="92" customWidth="1"/>
    <col min="14344" max="14588" width="9.140625" style="92"/>
    <col min="14589" max="14589" width="20.7109375" style="92" customWidth="1"/>
    <col min="14590" max="14592" width="9.7109375" style="92" customWidth="1"/>
    <col min="14593" max="14593" width="12" style="92" bestFit="1" customWidth="1"/>
    <col min="14594" max="14594" width="10.42578125" style="92" bestFit="1" customWidth="1"/>
    <col min="14595" max="14596" width="12" style="92" bestFit="1" customWidth="1"/>
    <col min="14597" max="14597" width="10.42578125" style="92" bestFit="1" customWidth="1"/>
    <col min="14598" max="14598" width="12" style="92" bestFit="1" customWidth="1"/>
    <col min="14599" max="14599" width="20.7109375" style="92" customWidth="1"/>
    <col min="14600" max="14844" width="9.140625" style="92"/>
    <col min="14845" max="14845" width="20.7109375" style="92" customWidth="1"/>
    <col min="14846" max="14848" width="9.7109375" style="92" customWidth="1"/>
    <col min="14849" max="14849" width="12" style="92" bestFit="1" customWidth="1"/>
    <col min="14850" max="14850" width="10.42578125" style="92" bestFit="1" customWidth="1"/>
    <col min="14851" max="14852" width="12" style="92" bestFit="1" customWidth="1"/>
    <col min="14853" max="14853" width="10.42578125" style="92" bestFit="1" customWidth="1"/>
    <col min="14854" max="14854" width="12" style="92" bestFit="1" customWidth="1"/>
    <col min="14855" max="14855" width="20.7109375" style="92" customWidth="1"/>
    <col min="14856" max="15100" width="9.140625" style="92"/>
    <col min="15101" max="15101" width="20.7109375" style="92" customWidth="1"/>
    <col min="15102" max="15104" width="9.7109375" style="92" customWidth="1"/>
    <col min="15105" max="15105" width="12" style="92" bestFit="1" customWidth="1"/>
    <col min="15106" max="15106" width="10.42578125" style="92" bestFit="1" customWidth="1"/>
    <col min="15107" max="15108" width="12" style="92" bestFit="1" customWidth="1"/>
    <col min="15109" max="15109" width="10.42578125" style="92" bestFit="1" customWidth="1"/>
    <col min="15110" max="15110" width="12" style="92" bestFit="1" customWidth="1"/>
    <col min="15111" max="15111" width="20.7109375" style="92" customWidth="1"/>
    <col min="15112" max="15356" width="9.140625" style="92"/>
    <col min="15357" max="15357" width="20.7109375" style="92" customWidth="1"/>
    <col min="15358" max="15360" width="9.7109375" style="92" customWidth="1"/>
    <col min="15361" max="15361" width="12" style="92" bestFit="1" customWidth="1"/>
    <col min="15362" max="15362" width="10.42578125" style="92" bestFit="1" customWidth="1"/>
    <col min="15363" max="15364" width="12" style="92" bestFit="1" customWidth="1"/>
    <col min="15365" max="15365" width="10.42578125" style="92" bestFit="1" customWidth="1"/>
    <col min="15366" max="15366" width="12" style="92" bestFit="1" customWidth="1"/>
    <col min="15367" max="15367" width="20.7109375" style="92" customWidth="1"/>
    <col min="15368" max="15612" width="9.140625" style="92"/>
    <col min="15613" max="15613" width="20.7109375" style="92" customWidth="1"/>
    <col min="15614" max="15616" width="9.7109375" style="92" customWidth="1"/>
    <col min="15617" max="15617" width="12" style="92" bestFit="1" customWidth="1"/>
    <col min="15618" max="15618" width="10.42578125" style="92" bestFit="1" customWidth="1"/>
    <col min="15619" max="15620" width="12" style="92" bestFit="1" customWidth="1"/>
    <col min="15621" max="15621" width="10.42578125" style="92" bestFit="1" customWidth="1"/>
    <col min="15622" max="15622" width="12" style="92" bestFit="1" customWidth="1"/>
    <col min="15623" max="15623" width="20.7109375" style="92" customWidth="1"/>
    <col min="15624" max="15868" width="9.140625" style="92"/>
    <col min="15869" max="15869" width="20.7109375" style="92" customWidth="1"/>
    <col min="15870" max="15872" width="9.7109375" style="92" customWidth="1"/>
    <col min="15873" max="15873" width="12" style="92" bestFit="1" customWidth="1"/>
    <col min="15874" max="15874" width="10.42578125" style="92" bestFit="1" customWidth="1"/>
    <col min="15875" max="15876" width="12" style="92" bestFit="1" customWidth="1"/>
    <col min="15877" max="15877" width="10.42578125" style="92" bestFit="1" customWidth="1"/>
    <col min="15878" max="15878" width="12" style="92" bestFit="1" customWidth="1"/>
    <col min="15879" max="15879" width="20.7109375" style="92" customWidth="1"/>
    <col min="15880" max="16124" width="9.140625" style="92"/>
    <col min="16125" max="16125" width="20.7109375" style="92" customWidth="1"/>
    <col min="16126" max="16128" width="9.7109375" style="92" customWidth="1"/>
    <col min="16129" max="16129" width="12" style="92" bestFit="1" customWidth="1"/>
    <col min="16130" max="16130" width="10.42578125" style="92" bestFit="1" customWidth="1"/>
    <col min="16131" max="16132" width="12" style="92" bestFit="1" customWidth="1"/>
    <col min="16133" max="16133" width="10.42578125" style="92" bestFit="1" customWidth="1"/>
    <col min="16134" max="16134" width="12" style="92" bestFit="1" customWidth="1"/>
    <col min="16135" max="16135" width="20.7109375" style="92" customWidth="1"/>
    <col min="16136" max="16384" width="9.140625" style="92"/>
  </cols>
  <sheetData>
    <row r="1" spans="1:12" s="3" customFormat="1" ht="30.75">
      <c r="A1" s="101" t="s">
        <v>127</v>
      </c>
      <c r="B1" s="102"/>
      <c r="C1" s="102"/>
      <c r="D1" s="102"/>
      <c r="E1" s="102"/>
      <c r="F1" s="100"/>
      <c r="G1" s="100"/>
      <c r="H1" s="100"/>
      <c r="I1" s="100"/>
      <c r="J1" s="100"/>
      <c r="K1" s="103" t="s">
        <v>126</v>
      </c>
    </row>
    <row r="2" spans="1:12" s="3" customFormat="1" ht="12.75">
      <c r="A2" s="98"/>
      <c r="B2" s="99"/>
      <c r="C2" s="99"/>
      <c r="D2" s="99"/>
      <c r="E2" s="99"/>
      <c r="F2" s="99"/>
      <c r="G2" s="99"/>
      <c r="H2" s="99"/>
      <c r="I2" s="99"/>
      <c r="J2" s="99"/>
      <c r="K2" s="99"/>
    </row>
    <row r="3" spans="1:12" s="78" customFormat="1" ht="21.75">
      <c r="A3" s="513" t="s">
        <v>120</v>
      </c>
      <c r="B3" s="513"/>
      <c r="C3" s="513"/>
      <c r="D3" s="513"/>
      <c r="E3" s="513"/>
      <c r="F3" s="513"/>
      <c r="G3" s="513"/>
      <c r="H3" s="513"/>
      <c r="I3" s="513"/>
      <c r="J3" s="513"/>
      <c r="K3" s="513"/>
    </row>
    <row r="4" spans="1:12" s="78" customFormat="1" ht="20.25">
      <c r="A4" s="514" t="s">
        <v>432</v>
      </c>
      <c r="B4" s="514"/>
      <c r="C4" s="514"/>
      <c r="D4" s="514"/>
      <c r="E4" s="514"/>
      <c r="F4" s="514"/>
      <c r="G4" s="514"/>
      <c r="H4" s="514"/>
      <c r="I4" s="514"/>
      <c r="J4" s="514"/>
      <c r="K4" s="514"/>
    </row>
    <row r="5" spans="1:12" s="80" customFormat="1" ht="17.25">
      <c r="A5" s="515" t="s">
        <v>223</v>
      </c>
      <c r="B5" s="515"/>
      <c r="C5" s="515"/>
      <c r="D5" s="515"/>
      <c r="E5" s="515"/>
      <c r="F5" s="515"/>
      <c r="G5" s="515"/>
      <c r="H5" s="515"/>
      <c r="I5" s="515"/>
      <c r="J5" s="515"/>
      <c r="K5" s="515"/>
      <c r="L5" s="79"/>
    </row>
    <row r="6" spans="1:12" s="80" customFormat="1" ht="17.25">
      <c r="A6" s="523" t="s">
        <v>440</v>
      </c>
      <c r="B6" s="523"/>
      <c r="C6" s="523"/>
      <c r="D6" s="523"/>
      <c r="E6" s="523"/>
      <c r="F6" s="523"/>
      <c r="G6" s="523"/>
      <c r="H6" s="523"/>
      <c r="I6" s="523"/>
      <c r="J6" s="523"/>
      <c r="K6" s="523"/>
      <c r="L6" s="79"/>
    </row>
    <row r="7" spans="1:12" s="21" customFormat="1" ht="16.5">
      <c r="A7" s="18" t="s">
        <v>53</v>
      </c>
      <c r="B7" s="19"/>
      <c r="C7" s="19"/>
      <c r="D7" s="19"/>
      <c r="E7" s="19"/>
      <c r="F7" s="19"/>
      <c r="G7" s="19"/>
      <c r="H7" s="19"/>
      <c r="I7" s="19"/>
      <c r="J7" s="19"/>
      <c r="K7" s="20" t="s">
        <v>318</v>
      </c>
      <c r="L7" s="19"/>
    </row>
    <row r="8" spans="1:12" s="93" customFormat="1" ht="31.15" customHeight="1">
      <c r="A8" s="516" t="s">
        <v>121</v>
      </c>
      <c r="B8" s="518" t="s">
        <v>439</v>
      </c>
      <c r="C8" s="519"/>
      <c r="D8" s="520"/>
      <c r="E8" s="518" t="s">
        <v>438</v>
      </c>
      <c r="F8" s="519"/>
      <c r="G8" s="520"/>
      <c r="H8" s="518" t="s">
        <v>437</v>
      </c>
      <c r="I8" s="519"/>
      <c r="J8" s="520"/>
      <c r="K8" s="521" t="s">
        <v>330</v>
      </c>
    </row>
    <row r="9" spans="1:12" s="83" customFormat="1" ht="30.75" customHeight="1">
      <c r="A9" s="517"/>
      <c r="B9" s="226" t="s">
        <v>402</v>
      </c>
      <c r="C9" s="82" t="s">
        <v>401</v>
      </c>
      <c r="D9" s="82" t="s">
        <v>400</v>
      </c>
      <c r="E9" s="226" t="s">
        <v>402</v>
      </c>
      <c r="F9" s="82" t="s">
        <v>401</v>
      </c>
      <c r="G9" s="82" t="s">
        <v>400</v>
      </c>
      <c r="H9" s="226" t="s">
        <v>402</v>
      </c>
      <c r="I9" s="82" t="s">
        <v>401</v>
      </c>
      <c r="J9" s="82" t="s">
        <v>400</v>
      </c>
      <c r="K9" s="522"/>
    </row>
    <row r="10" spans="1:12" s="95" customFormat="1" ht="21.75" customHeight="1" thickBot="1">
      <c r="A10" s="252" t="s">
        <v>237</v>
      </c>
      <c r="B10" s="191">
        <v>11519</v>
      </c>
      <c r="C10" s="191">
        <v>11009</v>
      </c>
      <c r="D10" s="192">
        <f>B10+C10</f>
        <v>22528</v>
      </c>
      <c r="E10" s="191">
        <v>11504</v>
      </c>
      <c r="F10" s="191">
        <v>11072</v>
      </c>
      <c r="G10" s="192">
        <f>E10+F10</f>
        <v>22576</v>
      </c>
      <c r="H10" s="191">
        <v>10635</v>
      </c>
      <c r="I10" s="191">
        <v>10309</v>
      </c>
      <c r="J10" s="192">
        <f>H10+I10</f>
        <v>20944</v>
      </c>
      <c r="K10" s="256" t="s">
        <v>237</v>
      </c>
    </row>
    <row r="11" spans="1:12" s="95" customFormat="1" ht="21.75" customHeight="1" thickBot="1">
      <c r="A11" s="253" t="s">
        <v>238</v>
      </c>
      <c r="B11" s="194">
        <v>58308</v>
      </c>
      <c r="C11" s="194">
        <v>55720</v>
      </c>
      <c r="D11" s="195">
        <f t="shared" ref="D11:D17" si="0">B11+C11</f>
        <v>114028</v>
      </c>
      <c r="E11" s="194">
        <v>58729</v>
      </c>
      <c r="F11" s="194">
        <v>56196</v>
      </c>
      <c r="G11" s="195">
        <f t="shared" ref="G11:G17" si="1">E11+F11</f>
        <v>114925</v>
      </c>
      <c r="H11" s="194">
        <v>55421</v>
      </c>
      <c r="I11" s="194">
        <v>53089</v>
      </c>
      <c r="J11" s="195">
        <f t="shared" ref="J11:J17" si="2">H11+I11</f>
        <v>108510</v>
      </c>
      <c r="K11" s="257" t="s">
        <v>238</v>
      </c>
    </row>
    <row r="12" spans="1:12" s="95" customFormat="1" ht="21.75" customHeight="1" thickBot="1">
      <c r="A12" s="254" t="s">
        <v>239</v>
      </c>
      <c r="B12" s="191">
        <v>68843</v>
      </c>
      <c r="C12" s="196">
        <v>66362</v>
      </c>
      <c r="D12" s="192">
        <f t="shared" si="0"/>
        <v>135205</v>
      </c>
      <c r="E12" s="196">
        <v>69397</v>
      </c>
      <c r="F12" s="196">
        <v>66865</v>
      </c>
      <c r="G12" s="192">
        <f t="shared" si="1"/>
        <v>136262</v>
      </c>
      <c r="H12" s="196">
        <v>64181</v>
      </c>
      <c r="I12" s="196">
        <v>61676</v>
      </c>
      <c r="J12" s="197">
        <f t="shared" si="2"/>
        <v>125857</v>
      </c>
      <c r="K12" s="258" t="s">
        <v>239</v>
      </c>
    </row>
    <row r="13" spans="1:12" s="95" customFormat="1" ht="21.75" customHeight="1" thickBot="1">
      <c r="A13" s="253" t="s">
        <v>122</v>
      </c>
      <c r="B13" s="194">
        <v>53755</v>
      </c>
      <c r="C13" s="194">
        <v>51388</v>
      </c>
      <c r="D13" s="195">
        <f t="shared" si="0"/>
        <v>105143</v>
      </c>
      <c r="E13" s="194">
        <v>54343</v>
      </c>
      <c r="F13" s="194">
        <v>51804</v>
      </c>
      <c r="G13" s="195">
        <f t="shared" si="1"/>
        <v>106147</v>
      </c>
      <c r="H13" s="194">
        <v>50283</v>
      </c>
      <c r="I13" s="194">
        <v>47537</v>
      </c>
      <c r="J13" s="195">
        <f t="shared" si="2"/>
        <v>97820</v>
      </c>
      <c r="K13" s="257" t="s">
        <v>122</v>
      </c>
    </row>
    <row r="14" spans="1:12" s="95" customFormat="1" ht="21.75" customHeight="1" thickBot="1">
      <c r="A14" s="254" t="s">
        <v>123</v>
      </c>
      <c r="B14" s="191">
        <v>45043</v>
      </c>
      <c r="C14" s="196">
        <v>35636</v>
      </c>
      <c r="D14" s="192">
        <f t="shared" si="0"/>
        <v>80679</v>
      </c>
      <c r="E14" s="196">
        <v>45622</v>
      </c>
      <c r="F14" s="196">
        <v>35934</v>
      </c>
      <c r="G14" s="192">
        <f t="shared" si="1"/>
        <v>81556</v>
      </c>
      <c r="H14" s="196">
        <v>44392</v>
      </c>
      <c r="I14" s="196">
        <v>34270</v>
      </c>
      <c r="J14" s="197">
        <f t="shared" si="2"/>
        <v>78662</v>
      </c>
      <c r="K14" s="258" t="s">
        <v>123</v>
      </c>
    </row>
    <row r="15" spans="1:12" s="95" customFormat="1" ht="21.75" customHeight="1" thickBot="1">
      <c r="A15" s="253" t="s">
        <v>4</v>
      </c>
      <c r="B15" s="194">
        <v>211671</v>
      </c>
      <c r="C15" s="194">
        <v>42463</v>
      </c>
      <c r="D15" s="195">
        <f t="shared" si="0"/>
        <v>254134</v>
      </c>
      <c r="E15" s="194">
        <v>212344</v>
      </c>
      <c r="F15" s="194">
        <v>42621</v>
      </c>
      <c r="G15" s="195">
        <f t="shared" si="1"/>
        <v>254965</v>
      </c>
      <c r="H15" s="194">
        <v>210149</v>
      </c>
      <c r="I15" s="194">
        <v>40908</v>
      </c>
      <c r="J15" s="195">
        <f t="shared" si="2"/>
        <v>251057</v>
      </c>
      <c r="K15" s="257" t="s">
        <v>4</v>
      </c>
    </row>
    <row r="16" spans="1:12" s="95" customFormat="1" ht="21.75" customHeight="1" thickBot="1">
      <c r="A16" s="254" t="s">
        <v>240</v>
      </c>
      <c r="B16" s="191">
        <v>1576529</v>
      </c>
      <c r="C16" s="196">
        <v>424305</v>
      </c>
      <c r="D16" s="192">
        <f t="shared" si="0"/>
        <v>2000834</v>
      </c>
      <c r="E16" s="196">
        <v>1582189</v>
      </c>
      <c r="F16" s="196">
        <v>427240</v>
      </c>
      <c r="G16" s="192">
        <f t="shared" si="1"/>
        <v>2009429</v>
      </c>
      <c r="H16" s="196">
        <v>1559842</v>
      </c>
      <c r="I16" s="196">
        <v>398633</v>
      </c>
      <c r="J16" s="197">
        <f t="shared" si="2"/>
        <v>1958475</v>
      </c>
      <c r="K16" s="258" t="s">
        <v>240</v>
      </c>
    </row>
    <row r="17" spans="1:11" s="95" customFormat="1" ht="21.75" customHeight="1">
      <c r="A17" s="255" t="s">
        <v>124</v>
      </c>
      <c r="B17" s="200">
        <v>19319</v>
      </c>
      <c r="C17" s="200">
        <v>12062</v>
      </c>
      <c r="D17" s="201">
        <f t="shared" si="0"/>
        <v>31381</v>
      </c>
      <c r="E17" s="200">
        <v>19447</v>
      </c>
      <c r="F17" s="200">
        <v>12130</v>
      </c>
      <c r="G17" s="201">
        <f t="shared" si="1"/>
        <v>31577</v>
      </c>
      <c r="H17" s="200">
        <v>20381</v>
      </c>
      <c r="I17" s="200">
        <v>12614</v>
      </c>
      <c r="J17" s="201">
        <f t="shared" si="2"/>
        <v>32995</v>
      </c>
      <c r="K17" s="259" t="s">
        <v>124</v>
      </c>
    </row>
    <row r="18" spans="1:11" s="95" customFormat="1" ht="21.75" customHeight="1">
      <c r="A18" s="300" t="s">
        <v>13</v>
      </c>
      <c r="B18" s="399">
        <f>SUM(B10:B17)</f>
        <v>2044987</v>
      </c>
      <c r="C18" s="399">
        <f t="shared" ref="C18:J18" si="3">SUM(C10:C17)</f>
        <v>698945</v>
      </c>
      <c r="D18" s="399">
        <f t="shared" si="3"/>
        <v>2743932</v>
      </c>
      <c r="E18" s="399">
        <f t="shared" si="3"/>
        <v>2053575</v>
      </c>
      <c r="F18" s="399">
        <f t="shared" si="3"/>
        <v>703862</v>
      </c>
      <c r="G18" s="399">
        <f t="shared" si="3"/>
        <v>2757437</v>
      </c>
      <c r="H18" s="399">
        <f t="shared" si="3"/>
        <v>2015284</v>
      </c>
      <c r="I18" s="399">
        <f t="shared" si="3"/>
        <v>659036</v>
      </c>
      <c r="J18" s="399">
        <f t="shared" si="3"/>
        <v>2674320</v>
      </c>
      <c r="K18" s="262" t="s">
        <v>14</v>
      </c>
    </row>
    <row r="19" spans="1:11" ht="12.75" customHeight="1">
      <c r="A19" s="512" t="s">
        <v>380</v>
      </c>
      <c r="B19" s="512"/>
      <c r="C19" s="512"/>
      <c r="D19" s="109"/>
      <c r="E19" s="109"/>
      <c r="F19" s="109"/>
      <c r="G19" s="109"/>
      <c r="H19" s="511" t="s">
        <v>381</v>
      </c>
      <c r="I19" s="511"/>
      <c r="J19" s="511"/>
      <c r="K19" s="511"/>
    </row>
    <row r="20" spans="1:11" ht="24.95" customHeight="1">
      <c r="A20" s="109"/>
      <c r="B20" s="109"/>
      <c r="C20" s="109"/>
      <c r="D20" s="109"/>
      <c r="E20" s="109"/>
      <c r="F20" s="109"/>
      <c r="G20" s="109"/>
      <c r="H20" s="109"/>
      <c r="I20" s="109"/>
      <c r="J20" s="109"/>
      <c r="K20" s="109"/>
    </row>
    <row r="21" spans="1:11" ht="24.95" customHeight="1">
      <c r="A21" s="109"/>
      <c r="B21" s="109"/>
      <c r="C21" s="109"/>
      <c r="D21" s="109"/>
      <c r="E21" s="109"/>
      <c r="F21" s="109"/>
      <c r="G21" s="109"/>
      <c r="H21" s="109"/>
      <c r="I21" s="109"/>
      <c r="J21" s="109"/>
      <c r="K21" s="109"/>
    </row>
    <row r="22" spans="1:11" ht="24.95" customHeight="1">
      <c r="A22" s="109"/>
      <c r="B22" s="109"/>
      <c r="C22" s="109"/>
      <c r="D22" s="109"/>
      <c r="E22" s="109"/>
      <c r="F22" s="109"/>
      <c r="G22" s="109"/>
      <c r="H22" s="109"/>
      <c r="I22" s="109"/>
      <c r="J22" s="109"/>
      <c r="K22" s="109"/>
    </row>
    <row r="23" spans="1:11" ht="24.95" customHeight="1">
      <c r="A23" s="109"/>
      <c r="B23" s="109"/>
      <c r="C23" s="109"/>
      <c r="D23" s="109"/>
      <c r="E23" s="109"/>
      <c r="F23" s="109"/>
      <c r="G23" s="109"/>
      <c r="H23" s="109"/>
      <c r="I23" s="109"/>
      <c r="J23" s="109"/>
      <c r="K23" s="109"/>
    </row>
    <row r="24" spans="1:11" ht="24.95" customHeight="1">
      <c r="A24" s="109"/>
      <c r="B24" s="109"/>
      <c r="C24" s="109"/>
      <c r="D24" s="109"/>
      <c r="E24" s="109"/>
      <c r="F24" s="109"/>
      <c r="G24" s="109"/>
      <c r="H24" s="109"/>
      <c r="I24" s="109"/>
      <c r="J24" s="109"/>
      <c r="K24" s="109"/>
    </row>
    <row r="25" spans="1:11" ht="24.95" customHeight="1">
      <c r="A25" s="109"/>
      <c r="B25" s="109"/>
      <c r="C25" s="109"/>
      <c r="D25" s="109"/>
      <c r="E25" s="109"/>
      <c r="F25" s="109"/>
      <c r="G25" s="109"/>
      <c r="H25" s="109"/>
      <c r="I25" s="109"/>
      <c r="J25" s="109"/>
      <c r="K25" s="109"/>
    </row>
    <row r="26" spans="1:11" ht="24.95" customHeight="1">
      <c r="A26" s="109"/>
      <c r="B26" s="109"/>
      <c r="C26" s="109"/>
      <c r="D26" s="109"/>
      <c r="E26" s="109"/>
      <c r="F26" s="109"/>
      <c r="G26" s="109"/>
      <c r="H26" s="109"/>
      <c r="I26" s="109"/>
      <c r="J26" s="109"/>
      <c r="K26" s="109"/>
    </row>
    <row r="27" spans="1:11" ht="24.95" customHeight="1">
      <c r="A27" s="109"/>
      <c r="B27" s="109"/>
      <c r="C27" s="109"/>
      <c r="D27" s="109"/>
      <c r="E27" s="109"/>
      <c r="F27" s="109"/>
      <c r="G27" s="109"/>
      <c r="H27" s="109"/>
      <c r="I27" s="109"/>
      <c r="J27" s="109"/>
      <c r="K27" s="109"/>
    </row>
    <row r="28" spans="1:11" ht="24.95" customHeight="1">
      <c r="A28" s="109"/>
      <c r="B28" s="109"/>
      <c r="C28" s="109"/>
      <c r="D28" s="109"/>
      <c r="E28" s="109"/>
      <c r="F28" s="109"/>
      <c r="G28" s="109"/>
      <c r="H28" s="109"/>
      <c r="I28" s="109"/>
      <c r="J28" s="109"/>
      <c r="K28" s="109"/>
    </row>
    <row r="29" spans="1:11" ht="24.95" customHeight="1">
      <c r="A29" s="109"/>
      <c r="B29" s="109"/>
      <c r="C29" s="109"/>
      <c r="D29" s="109"/>
      <c r="E29" s="109"/>
      <c r="F29" s="109"/>
      <c r="G29" s="109"/>
      <c r="H29" s="109"/>
      <c r="I29" s="109"/>
      <c r="J29" s="109"/>
      <c r="K29" s="109"/>
    </row>
    <row r="30" spans="1:11" ht="24.95" customHeight="1">
      <c r="A30" s="109"/>
      <c r="B30" s="109"/>
      <c r="C30" s="109"/>
      <c r="D30" s="109"/>
      <c r="E30" s="109"/>
      <c r="F30" s="109"/>
      <c r="G30" s="109"/>
      <c r="H30" s="109"/>
      <c r="I30" s="109"/>
      <c r="J30" s="109"/>
      <c r="K30" s="109"/>
    </row>
    <row r="31" spans="1:11" ht="24.95" customHeight="1">
      <c r="A31" s="109"/>
      <c r="B31" s="109"/>
      <c r="C31" s="109"/>
      <c r="D31" s="109"/>
      <c r="E31" s="109"/>
      <c r="F31" s="109"/>
      <c r="G31" s="109"/>
      <c r="H31" s="109"/>
      <c r="I31" s="109"/>
      <c r="J31" s="109"/>
      <c r="K31" s="109"/>
    </row>
    <row r="32" spans="1:11" ht="24.95" customHeight="1">
      <c r="A32" s="109"/>
      <c r="B32" s="109"/>
      <c r="C32" s="109"/>
      <c r="D32" s="109"/>
      <c r="E32" s="109"/>
      <c r="F32" s="109"/>
      <c r="G32" s="109"/>
      <c r="H32" s="109"/>
      <c r="I32" s="109"/>
      <c r="J32" s="109"/>
      <c r="K32" s="109"/>
    </row>
    <row r="33" spans="1:11" ht="24.95" customHeight="1">
      <c r="A33" s="109"/>
      <c r="B33" s="109"/>
      <c r="C33" s="109"/>
      <c r="D33" s="109"/>
      <c r="E33" s="109"/>
      <c r="F33" s="109"/>
      <c r="G33" s="109"/>
      <c r="H33" s="109"/>
      <c r="I33" s="109"/>
      <c r="J33" s="109"/>
      <c r="K33" s="109"/>
    </row>
    <row r="34" spans="1:11" ht="24.95" customHeight="1">
      <c r="A34" s="109"/>
      <c r="B34" s="109"/>
      <c r="C34" s="109"/>
      <c r="D34" s="109"/>
      <c r="E34" s="109"/>
      <c r="F34" s="109"/>
      <c r="G34" s="109"/>
      <c r="H34" s="109"/>
      <c r="I34" s="109"/>
      <c r="J34" s="109"/>
      <c r="K34" s="109"/>
    </row>
    <row r="35" spans="1:11" ht="24.95" customHeight="1">
      <c r="A35" s="109"/>
      <c r="B35" s="109"/>
      <c r="C35" s="109"/>
      <c r="D35" s="109"/>
      <c r="E35" s="109"/>
      <c r="F35" s="109"/>
      <c r="G35" s="109"/>
      <c r="H35" s="109"/>
      <c r="I35" s="109"/>
      <c r="J35" s="109"/>
      <c r="K35" s="109"/>
    </row>
    <row r="36" spans="1:11" ht="32.25" customHeight="1">
      <c r="A36" s="109"/>
      <c r="B36" s="109"/>
      <c r="C36" s="109"/>
      <c r="D36" s="109"/>
      <c r="E36" s="109"/>
      <c r="F36" s="109"/>
      <c r="G36" s="109"/>
      <c r="H36" s="109"/>
      <c r="I36" s="109"/>
      <c r="J36" s="109"/>
      <c r="K36" s="109"/>
    </row>
    <row r="37" spans="1:11" ht="24.95" customHeight="1">
      <c r="A37" s="109"/>
      <c r="B37" s="109"/>
      <c r="C37" s="109"/>
      <c r="D37" s="109"/>
      <c r="E37" s="109"/>
      <c r="F37" s="109"/>
      <c r="G37" s="109"/>
      <c r="H37" s="109"/>
      <c r="I37" s="109"/>
      <c r="J37" s="109"/>
      <c r="K37" s="109"/>
    </row>
    <row r="39" spans="1:11" ht="31.5" customHeight="1">
      <c r="B39" s="116" t="s">
        <v>439</v>
      </c>
      <c r="C39" s="116" t="s">
        <v>438</v>
      </c>
      <c r="D39" s="116" t="s">
        <v>437</v>
      </c>
    </row>
    <row r="40" spans="1:11" ht="24.95" customHeight="1" thickBot="1">
      <c r="A40" s="94" t="s">
        <v>241</v>
      </c>
      <c r="B40" s="386">
        <f>D10+D11</f>
        <v>136556</v>
      </c>
      <c r="C40" s="386">
        <f>G10+G11</f>
        <v>137501</v>
      </c>
      <c r="D40" s="386">
        <f>J10+J11</f>
        <v>129454</v>
      </c>
    </row>
    <row r="41" spans="1:11" ht="24.95" customHeight="1" thickBot="1">
      <c r="A41" s="198" t="s">
        <v>239</v>
      </c>
      <c r="B41" s="386">
        <f>D12</f>
        <v>135205</v>
      </c>
      <c r="C41" s="386">
        <f>G12</f>
        <v>136262</v>
      </c>
      <c r="D41" s="386">
        <f>J12</f>
        <v>125857</v>
      </c>
    </row>
    <row r="42" spans="1:11" ht="24.95" customHeight="1" thickBot="1">
      <c r="A42" s="193" t="s">
        <v>122</v>
      </c>
      <c r="B42" s="386">
        <f>D13</f>
        <v>105143</v>
      </c>
      <c r="C42" s="386">
        <f t="shared" ref="C42:C46" si="4">G13</f>
        <v>106147</v>
      </c>
      <c r="D42" s="386">
        <f t="shared" ref="D42:D45" si="5">J13</f>
        <v>97820</v>
      </c>
    </row>
    <row r="43" spans="1:11" ht="24.95" customHeight="1" thickBot="1">
      <c r="A43" s="198" t="s">
        <v>123</v>
      </c>
      <c r="B43" s="386">
        <f t="shared" ref="B43:B45" si="6">D14</f>
        <v>80679</v>
      </c>
      <c r="C43" s="386">
        <f t="shared" si="4"/>
        <v>81556</v>
      </c>
      <c r="D43" s="386">
        <f t="shared" si="5"/>
        <v>78662</v>
      </c>
    </row>
    <row r="44" spans="1:11" ht="24.95" customHeight="1" thickBot="1">
      <c r="A44" s="193" t="s">
        <v>4</v>
      </c>
      <c r="B44" s="386">
        <f t="shared" si="6"/>
        <v>254134</v>
      </c>
      <c r="C44" s="386">
        <f t="shared" si="4"/>
        <v>254965</v>
      </c>
      <c r="D44" s="386">
        <f t="shared" si="5"/>
        <v>251057</v>
      </c>
    </row>
    <row r="45" spans="1:11" ht="24.95" customHeight="1" thickBot="1">
      <c r="A45" s="198" t="s">
        <v>240</v>
      </c>
      <c r="B45" s="386">
        <f t="shared" si="6"/>
        <v>2000834</v>
      </c>
      <c r="C45" s="386">
        <f t="shared" si="4"/>
        <v>2009429</v>
      </c>
      <c r="D45" s="386">
        <f t="shared" si="5"/>
        <v>1958475</v>
      </c>
    </row>
    <row r="46" spans="1:11" ht="24.95" customHeight="1">
      <c r="A46" s="199" t="s">
        <v>124</v>
      </c>
      <c r="B46" s="386">
        <f>D17</f>
        <v>31381</v>
      </c>
      <c r="C46" s="386">
        <f t="shared" si="4"/>
        <v>31577</v>
      </c>
      <c r="D46" s="386">
        <f>J17</f>
        <v>32995</v>
      </c>
    </row>
    <row r="47" spans="1:11" ht="24.95" customHeight="1">
      <c r="A47" s="108"/>
      <c r="B47" s="386">
        <f>SUM(B40:B46)</f>
        <v>2743932</v>
      </c>
      <c r="C47" s="386">
        <f>SUM(C40:C46)</f>
        <v>2757437</v>
      </c>
      <c r="D47" s="386">
        <f>SUM(D40:D46)</f>
        <v>2674320</v>
      </c>
    </row>
  </sheetData>
  <mergeCells count="11">
    <mergeCell ref="H19:K19"/>
    <mergeCell ref="A19:C19"/>
    <mergeCell ref="A3:K3"/>
    <mergeCell ref="A4:K4"/>
    <mergeCell ref="A5:K5"/>
    <mergeCell ref="A8:A9"/>
    <mergeCell ref="B8:D8"/>
    <mergeCell ref="E8:G8"/>
    <mergeCell ref="H8:J8"/>
    <mergeCell ref="K8:K9"/>
    <mergeCell ref="A6:K6"/>
  </mergeCells>
  <printOptions horizontalCentered="1"/>
  <pageMargins left="0" right="0" top="0.47244094488188981" bottom="0" header="0" footer="0"/>
  <pageSetup paperSize="11" scale="78" orientation="landscape" r:id="rId1"/>
  <headerFooter alignWithMargins="0"/>
  <rowBreaks count="1" manualBreakCount="1">
    <brk id="19"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61"/>
  <sheetViews>
    <sheetView rightToLeft="1" view="pageBreakPreview" zoomScaleNormal="100" zoomScaleSheetLayoutView="100" workbookViewId="0">
      <selection activeCell="I33" sqref="I33"/>
    </sheetView>
  </sheetViews>
  <sheetFormatPr defaultRowHeight="24.95" customHeight="1"/>
  <cols>
    <col min="1" max="1" width="20.5703125" style="92" customWidth="1"/>
    <col min="2" max="5" width="15.7109375" style="92" customWidth="1"/>
    <col min="6" max="6" width="20.5703125" style="92" customWidth="1"/>
    <col min="7" max="249" width="9.140625" style="92"/>
    <col min="250" max="250" width="20.7109375" style="92" customWidth="1"/>
    <col min="251" max="253" width="9.7109375" style="92" customWidth="1"/>
    <col min="254" max="254" width="12" style="92" bestFit="1" customWidth="1"/>
    <col min="255" max="255" width="10.42578125" style="92" bestFit="1" customWidth="1"/>
    <col min="256" max="257" width="12" style="92" bestFit="1" customWidth="1"/>
    <col min="258" max="258" width="10.42578125" style="92" bestFit="1" customWidth="1"/>
    <col min="259" max="259" width="12" style="92" bestFit="1" customWidth="1"/>
    <col min="260" max="260" width="20.7109375" style="92" customWidth="1"/>
    <col min="261" max="505" width="9.140625" style="92"/>
    <col min="506" max="506" width="20.7109375" style="92" customWidth="1"/>
    <col min="507" max="509" width="9.7109375" style="92" customWidth="1"/>
    <col min="510" max="510" width="12" style="92" bestFit="1" customWidth="1"/>
    <col min="511" max="511" width="10.42578125" style="92" bestFit="1" customWidth="1"/>
    <col min="512" max="513" width="12" style="92" bestFit="1" customWidth="1"/>
    <col min="514" max="514" width="10.42578125" style="92" bestFit="1" customWidth="1"/>
    <col min="515" max="515" width="12" style="92" bestFit="1" customWidth="1"/>
    <col min="516" max="516" width="20.7109375" style="92" customWidth="1"/>
    <col min="517" max="761" width="9.140625" style="92"/>
    <col min="762" max="762" width="20.7109375" style="92" customWidth="1"/>
    <col min="763" max="765" width="9.7109375" style="92" customWidth="1"/>
    <col min="766" max="766" width="12" style="92" bestFit="1" customWidth="1"/>
    <col min="767" max="767" width="10.42578125" style="92" bestFit="1" customWidth="1"/>
    <col min="768" max="769" width="12" style="92" bestFit="1" customWidth="1"/>
    <col min="770" max="770" width="10.42578125" style="92" bestFit="1" customWidth="1"/>
    <col min="771" max="771" width="12" style="92" bestFit="1" customWidth="1"/>
    <col min="772" max="772" width="20.7109375" style="92" customWidth="1"/>
    <col min="773" max="1017" width="9.140625" style="92"/>
    <col min="1018" max="1018" width="20.7109375" style="92" customWidth="1"/>
    <col min="1019" max="1021" width="9.7109375" style="92" customWidth="1"/>
    <col min="1022" max="1022" width="12" style="92" bestFit="1" customWidth="1"/>
    <col min="1023" max="1023" width="10.42578125" style="92" bestFit="1" customWidth="1"/>
    <col min="1024" max="1025" width="12" style="92" bestFit="1" customWidth="1"/>
    <col min="1026" max="1026" width="10.42578125" style="92" bestFit="1" customWidth="1"/>
    <col min="1027" max="1027" width="12" style="92" bestFit="1" customWidth="1"/>
    <col min="1028" max="1028" width="20.7109375" style="92" customWidth="1"/>
    <col min="1029" max="1273" width="9.140625" style="92"/>
    <col min="1274" max="1274" width="20.7109375" style="92" customWidth="1"/>
    <col min="1275" max="1277" width="9.7109375" style="92" customWidth="1"/>
    <col min="1278" max="1278" width="12" style="92" bestFit="1" customWidth="1"/>
    <col min="1279" max="1279" width="10.42578125" style="92" bestFit="1" customWidth="1"/>
    <col min="1280" max="1281" width="12" style="92" bestFit="1" customWidth="1"/>
    <col min="1282" max="1282" width="10.42578125" style="92" bestFit="1" customWidth="1"/>
    <col min="1283" max="1283" width="12" style="92" bestFit="1" customWidth="1"/>
    <col min="1284" max="1284" width="20.7109375" style="92" customWidth="1"/>
    <col min="1285" max="1529" width="9.140625" style="92"/>
    <col min="1530" max="1530" width="20.7109375" style="92" customWidth="1"/>
    <col min="1531" max="1533" width="9.7109375" style="92" customWidth="1"/>
    <col min="1534" max="1534" width="12" style="92" bestFit="1" customWidth="1"/>
    <col min="1535" max="1535" width="10.42578125" style="92" bestFit="1" customWidth="1"/>
    <col min="1536" max="1537" width="12" style="92" bestFit="1" customWidth="1"/>
    <col min="1538" max="1538" width="10.42578125" style="92" bestFit="1" customWidth="1"/>
    <col min="1539" max="1539" width="12" style="92" bestFit="1" customWidth="1"/>
    <col min="1540" max="1540" width="20.7109375" style="92" customWidth="1"/>
    <col min="1541" max="1785" width="9.140625" style="92"/>
    <col min="1786" max="1786" width="20.7109375" style="92" customWidth="1"/>
    <col min="1787" max="1789" width="9.7109375" style="92" customWidth="1"/>
    <col min="1790" max="1790" width="12" style="92" bestFit="1" customWidth="1"/>
    <col min="1791" max="1791" width="10.42578125" style="92" bestFit="1" customWidth="1"/>
    <col min="1792" max="1793" width="12" style="92" bestFit="1" customWidth="1"/>
    <col min="1794" max="1794" width="10.42578125" style="92" bestFit="1" customWidth="1"/>
    <col min="1795" max="1795" width="12" style="92" bestFit="1" customWidth="1"/>
    <col min="1796" max="1796" width="20.7109375" style="92" customWidth="1"/>
    <col min="1797" max="2041" width="9.140625" style="92"/>
    <col min="2042" max="2042" width="20.7109375" style="92" customWidth="1"/>
    <col min="2043" max="2045" width="9.7109375" style="92" customWidth="1"/>
    <col min="2046" max="2046" width="12" style="92" bestFit="1" customWidth="1"/>
    <col min="2047" max="2047" width="10.42578125" style="92" bestFit="1" customWidth="1"/>
    <col min="2048" max="2049" width="12" style="92" bestFit="1" customWidth="1"/>
    <col min="2050" max="2050" width="10.42578125" style="92" bestFit="1" customWidth="1"/>
    <col min="2051" max="2051" width="12" style="92" bestFit="1" customWidth="1"/>
    <col min="2052" max="2052" width="20.7109375" style="92" customWidth="1"/>
    <col min="2053" max="2297" width="9.140625" style="92"/>
    <col min="2298" max="2298" width="20.7109375" style="92" customWidth="1"/>
    <col min="2299" max="2301" width="9.7109375" style="92" customWidth="1"/>
    <col min="2302" max="2302" width="12" style="92" bestFit="1" customWidth="1"/>
    <col min="2303" max="2303" width="10.42578125" style="92" bestFit="1" customWidth="1"/>
    <col min="2304" max="2305" width="12" style="92" bestFit="1" customWidth="1"/>
    <col min="2306" max="2306" width="10.42578125" style="92" bestFit="1" customWidth="1"/>
    <col min="2307" max="2307" width="12" style="92" bestFit="1" customWidth="1"/>
    <col min="2308" max="2308" width="20.7109375" style="92" customWidth="1"/>
    <col min="2309" max="2553" width="9.140625" style="92"/>
    <col min="2554" max="2554" width="20.7109375" style="92" customWidth="1"/>
    <col min="2555" max="2557" width="9.7109375" style="92" customWidth="1"/>
    <col min="2558" max="2558" width="12" style="92" bestFit="1" customWidth="1"/>
    <col min="2559" max="2559" width="10.42578125" style="92" bestFit="1" customWidth="1"/>
    <col min="2560" max="2561" width="12" style="92" bestFit="1" customWidth="1"/>
    <col min="2562" max="2562" width="10.42578125" style="92" bestFit="1" customWidth="1"/>
    <col min="2563" max="2563" width="12" style="92" bestFit="1" customWidth="1"/>
    <col min="2564" max="2564" width="20.7109375" style="92" customWidth="1"/>
    <col min="2565" max="2809" width="9.140625" style="92"/>
    <col min="2810" max="2810" width="20.7109375" style="92" customWidth="1"/>
    <col min="2811" max="2813" width="9.7109375" style="92" customWidth="1"/>
    <col min="2814" max="2814" width="12" style="92" bestFit="1" customWidth="1"/>
    <col min="2815" max="2815" width="10.42578125" style="92" bestFit="1" customWidth="1"/>
    <col min="2816" max="2817" width="12" style="92" bestFit="1" customWidth="1"/>
    <col min="2818" max="2818" width="10.42578125" style="92" bestFit="1" customWidth="1"/>
    <col min="2819" max="2819" width="12" style="92" bestFit="1" customWidth="1"/>
    <col min="2820" max="2820" width="20.7109375" style="92" customWidth="1"/>
    <col min="2821" max="3065" width="9.140625" style="92"/>
    <col min="3066" max="3066" width="20.7109375" style="92" customWidth="1"/>
    <col min="3067" max="3069" width="9.7109375" style="92" customWidth="1"/>
    <col min="3070" max="3070" width="12" style="92" bestFit="1" customWidth="1"/>
    <col min="3071" max="3071" width="10.42578125" style="92" bestFit="1" customWidth="1"/>
    <col min="3072" max="3073" width="12" style="92" bestFit="1" customWidth="1"/>
    <col min="3074" max="3074" width="10.42578125" style="92" bestFit="1" customWidth="1"/>
    <col min="3075" max="3075" width="12" style="92" bestFit="1" customWidth="1"/>
    <col min="3076" max="3076" width="20.7109375" style="92" customWidth="1"/>
    <col min="3077" max="3321" width="9.140625" style="92"/>
    <col min="3322" max="3322" width="20.7109375" style="92" customWidth="1"/>
    <col min="3323" max="3325" width="9.7109375" style="92" customWidth="1"/>
    <col min="3326" max="3326" width="12" style="92" bestFit="1" customWidth="1"/>
    <col min="3327" max="3327" width="10.42578125" style="92" bestFit="1" customWidth="1"/>
    <col min="3328" max="3329" width="12" style="92" bestFit="1" customWidth="1"/>
    <col min="3330" max="3330" width="10.42578125" style="92" bestFit="1" customWidth="1"/>
    <col min="3331" max="3331" width="12" style="92" bestFit="1" customWidth="1"/>
    <col min="3332" max="3332" width="20.7109375" style="92" customWidth="1"/>
    <col min="3333" max="3577" width="9.140625" style="92"/>
    <col min="3578" max="3578" width="20.7109375" style="92" customWidth="1"/>
    <col min="3579" max="3581" width="9.7109375" style="92" customWidth="1"/>
    <col min="3582" max="3582" width="12" style="92" bestFit="1" customWidth="1"/>
    <col min="3583" max="3583" width="10.42578125" style="92" bestFit="1" customWidth="1"/>
    <col min="3584" max="3585" width="12" style="92" bestFit="1" customWidth="1"/>
    <col min="3586" max="3586" width="10.42578125" style="92" bestFit="1" customWidth="1"/>
    <col min="3587" max="3587" width="12" style="92" bestFit="1" customWidth="1"/>
    <col min="3588" max="3588" width="20.7109375" style="92" customWidth="1"/>
    <col min="3589" max="3833" width="9.140625" style="92"/>
    <col min="3834" max="3834" width="20.7109375" style="92" customWidth="1"/>
    <col min="3835" max="3837" width="9.7109375" style="92" customWidth="1"/>
    <col min="3838" max="3838" width="12" style="92" bestFit="1" customWidth="1"/>
    <col min="3839" max="3839" width="10.42578125" style="92" bestFit="1" customWidth="1"/>
    <col min="3840" max="3841" width="12" style="92" bestFit="1" customWidth="1"/>
    <col min="3842" max="3842" width="10.42578125" style="92" bestFit="1" customWidth="1"/>
    <col min="3843" max="3843" width="12" style="92" bestFit="1" customWidth="1"/>
    <col min="3844" max="3844" width="20.7109375" style="92" customWidth="1"/>
    <col min="3845" max="4089" width="9.140625" style="92"/>
    <col min="4090" max="4090" width="20.7109375" style="92" customWidth="1"/>
    <col min="4091" max="4093" width="9.7109375" style="92" customWidth="1"/>
    <col min="4094" max="4094" width="12" style="92" bestFit="1" customWidth="1"/>
    <col min="4095" max="4095" width="10.42578125" style="92" bestFit="1" customWidth="1"/>
    <col min="4096" max="4097" width="12" style="92" bestFit="1" customWidth="1"/>
    <col min="4098" max="4098" width="10.42578125" style="92" bestFit="1" customWidth="1"/>
    <col min="4099" max="4099" width="12" style="92" bestFit="1" customWidth="1"/>
    <col min="4100" max="4100" width="20.7109375" style="92" customWidth="1"/>
    <col min="4101" max="4345" width="9.140625" style="92"/>
    <col min="4346" max="4346" width="20.7109375" style="92" customWidth="1"/>
    <col min="4347" max="4349" width="9.7109375" style="92" customWidth="1"/>
    <col min="4350" max="4350" width="12" style="92" bestFit="1" customWidth="1"/>
    <col min="4351" max="4351" width="10.42578125" style="92" bestFit="1" customWidth="1"/>
    <col min="4352" max="4353" width="12" style="92" bestFit="1" customWidth="1"/>
    <col min="4354" max="4354" width="10.42578125" style="92" bestFit="1" customWidth="1"/>
    <col min="4355" max="4355" width="12" style="92" bestFit="1" customWidth="1"/>
    <col min="4356" max="4356" width="20.7109375" style="92" customWidth="1"/>
    <col min="4357" max="4601" width="9.140625" style="92"/>
    <col min="4602" max="4602" width="20.7109375" style="92" customWidth="1"/>
    <col min="4603" max="4605" width="9.7109375" style="92" customWidth="1"/>
    <col min="4606" max="4606" width="12" style="92" bestFit="1" customWidth="1"/>
    <col min="4607" max="4607" width="10.42578125" style="92" bestFit="1" customWidth="1"/>
    <col min="4608" max="4609" width="12" style="92" bestFit="1" customWidth="1"/>
    <col min="4610" max="4610" width="10.42578125" style="92" bestFit="1" customWidth="1"/>
    <col min="4611" max="4611" width="12" style="92" bestFit="1" customWidth="1"/>
    <col min="4612" max="4612" width="20.7109375" style="92" customWidth="1"/>
    <col min="4613" max="4857" width="9.140625" style="92"/>
    <col min="4858" max="4858" width="20.7109375" style="92" customWidth="1"/>
    <col min="4859" max="4861" width="9.7109375" style="92" customWidth="1"/>
    <col min="4862" max="4862" width="12" style="92" bestFit="1" customWidth="1"/>
    <col min="4863" max="4863" width="10.42578125" style="92" bestFit="1" customWidth="1"/>
    <col min="4864" max="4865" width="12" style="92" bestFit="1" customWidth="1"/>
    <col min="4866" max="4866" width="10.42578125" style="92" bestFit="1" customWidth="1"/>
    <col min="4867" max="4867" width="12" style="92" bestFit="1" customWidth="1"/>
    <col min="4868" max="4868" width="20.7109375" style="92" customWidth="1"/>
    <col min="4869" max="5113" width="9.140625" style="92"/>
    <col min="5114" max="5114" width="20.7109375" style="92" customWidth="1"/>
    <col min="5115" max="5117" width="9.7109375" style="92" customWidth="1"/>
    <col min="5118" max="5118" width="12" style="92" bestFit="1" customWidth="1"/>
    <col min="5119" max="5119" width="10.42578125" style="92" bestFit="1" customWidth="1"/>
    <col min="5120" max="5121" width="12" style="92" bestFit="1" customWidth="1"/>
    <col min="5122" max="5122" width="10.42578125" style="92" bestFit="1" customWidth="1"/>
    <col min="5123" max="5123" width="12" style="92" bestFit="1" customWidth="1"/>
    <col min="5124" max="5124" width="20.7109375" style="92" customWidth="1"/>
    <col min="5125" max="5369" width="9.140625" style="92"/>
    <col min="5370" max="5370" width="20.7109375" style="92" customWidth="1"/>
    <col min="5371" max="5373" width="9.7109375" style="92" customWidth="1"/>
    <col min="5374" max="5374" width="12" style="92" bestFit="1" customWidth="1"/>
    <col min="5375" max="5375" width="10.42578125" style="92" bestFit="1" customWidth="1"/>
    <col min="5376" max="5377" width="12" style="92" bestFit="1" customWidth="1"/>
    <col min="5378" max="5378" width="10.42578125" style="92" bestFit="1" customWidth="1"/>
    <col min="5379" max="5379" width="12" style="92" bestFit="1" customWidth="1"/>
    <col min="5380" max="5380" width="20.7109375" style="92" customWidth="1"/>
    <col min="5381" max="5625" width="9.140625" style="92"/>
    <col min="5626" max="5626" width="20.7109375" style="92" customWidth="1"/>
    <col min="5627" max="5629" width="9.7109375" style="92" customWidth="1"/>
    <col min="5630" max="5630" width="12" style="92" bestFit="1" customWidth="1"/>
    <col min="5631" max="5631" width="10.42578125" style="92" bestFit="1" customWidth="1"/>
    <col min="5632" max="5633" width="12" style="92" bestFit="1" customWidth="1"/>
    <col min="5634" max="5634" width="10.42578125" style="92" bestFit="1" customWidth="1"/>
    <col min="5635" max="5635" width="12" style="92" bestFit="1" customWidth="1"/>
    <col min="5636" max="5636" width="20.7109375" style="92" customWidth="1"/>
    <col min="5637" max="5881" width="9.140625" style="92"/>
    <col min="5882" max="5882" width="20.7109375" style="92" customWidth="1"/>
    <col min="5883" max="5885" width="9.7109375" style="92" customWidth="1"/>
    <col min="5886" max="5886" width="12" style="92" bestFit="1" customWidth="1"/>
    <col min="5887" max="5887" width="10.42578125" style="92" bestFit="1" customWidth="1"/>
    <col min="5888" max="5889" width="12" style="92" bestFit="1" customWidth="1"/>
    <col min="5890" max="5890" width="10.42578125" style="92" bestFit="1" customWidth="1"/>
    <col min="5891" max="5891" width="12" style="92" bestFit="1" customWidth="1"/>
    <col min="5892" max="5892" width="20.7109375" style="92" customWidth="1"/>
    <col min="5893" max="6137" width="9.140625" style="92"/>
    <col min="6138" max="6138" width="20.7109375" style="92" customWidth="1"/>
    <col min="6139" max="6141" width="9.7109375" style="92" customWidth="1"/>
    <col min="6142" max="6142" width="12" style="92" bestFit="1" customWidth="1"/>
    <col min="6143" max="6143" width="10.42578125" style="92" bestFit="1" customWidth="1"/>
    <col min="6144" max="6145" width="12" style="92" bestFit="1" customWidth="1"/>
    <col min="6146" max="6146" width="10.42578125" style="92" bestFit="1" customWidth="1"/>
    <col min="6147" max="6147" width="12" style="92" bestFit="1" customWidth="1"/>
    <col min="6148" max="6148" width="20.7109375" style="92" customWidth="1"/>
    <col min="6149" max="6393" width="9.140625" style="92"/>
    <col min="6394" max="6394" width="20.7109375" style="92" customWidth="1"/>
    <col min="6395" max="6397" width="9.7109375" style="92" customWidth="1"/>
    <col min="6398" max="6398" width="12" style="92" bestFit="1" customWidth="1"/>
    <col min="6399" max="6399" width="10.42578125" style="92" bestFit="1" customWidth="1"/>
    <col min="6400" max="6401" width="12" style="92" bestFit="1" customWidth="1"/>
    <col min="6402" max="6402" width="10.42578125" style="92" bestFit="1" customWidth="1"/>
    <col min="6403" max="6403" width="12" style="92" bestFit="1" customWidth="1"/>
    <col min="6404" max="6404" width="20.7109375" style="92" customWidth="1"/>
    <col min="6405" max="6649" width="9.140625" style="92"/>
    <col min="6650" max="6650" width="20.7109375" style="92" customWidth="1"/>
    <col min="6651" max="6653" width="9.7109375" style="92" customWidth="1"/>
    <col min="6654" max="6654" width="12" style="92" bestFit="1" customWidth="1"/>
    <col min="6655" max="6655" width="10.42578125" style="92" bestFit="1" customWidth="1"/>
    <col min="6656" max="6657" width="12" style="92" bestFit="1" customWidth="1"/>
    <col min="6658" max="6658" width="10.42578125" style="92" bestFit="1" customWidth="1"/>
    <col min="6659" max="6659" width="12" style="92" bestFit="1" customWidth="1"/>
    <col min="6660" max="6660" width="20.7109375" style="92" customWidth="1"/>
    <col min="6661" max="6905" width="9.140625" style="92"/>
    <col min="6906" max="6906" width="20.7109375" style="92" customWidth="1"/>
    <col min="6907" max="6909" width="9.7109375" style="92" customWidth="1"/>
    <col min="6910" max="6910" width="12" style="92" bestFit="1" customWidth="1"/>
    <col min="6911" max="6911" width="10.42578125" style="92" bestFit="1" customWidth="1"/>
    <col min="6912" max="6913" width="12" style="92" bestFit="1" customWidth="1"/>
    <col min="6914" max="6914" width="10.42578125" style="92" bestFit="1" customWidth="1"/>
    <col min="6915" max="6915" width="12" style="92" bestFit="1" customWidth="1"/>
    <col min="6916" max="6916" width="20.7109375" style="92" customWidth="1"/>
    <col min="6917" max="7161" width="9.140625" style="92"/>
    <col min="7162" max="7162" width="20.7109375" style="92" customWidth="1"/>
    <col min="7163" max="7165" width="9.7109375" style="92" customWidth="1"/>
    <col min="7166" max="7166" width="12" style="92" bestFit="1" customWidth="1"/>
    <col min="7167" max="7167" width="10.42578125" style="92" bestFit="1" customWidth="1"/>
    <col min="7168" max="7169" width="12" style="92" bestFit="1" customWidth="1"/>
    <col min="7170" max="7170" width="10.42578125" style="92" bestFit="1" customWidth="1"/>
    <col min="7171" max="7171" width="12" style="92" bestFit="1" customWidth="1"/>
    <col min="7172" max="7172" width="20.7109375" style="92" customWidth="1"/>
    <col min="7173" max="7417" width="9.140625" style="92"/>
    <col min="7418" max="7418" width="20.7109375" style="92" customWidth="1"/>
    <col min="7419" max="7421" width="9.7109375" style="92" customWidth="1"/>
    <col min="7422" max="7422" width="12" style="92" bestFit="1" customWidth="1"/>
    <col min="7423" max="7423" width="10.42578125" style="92" bestFit="1" customWidth="1"/>
    <col min="7424" max="7425" width="12" style="92" bestFit="1" customWidth="1"/>
    <col min="7426" max="7426" width="10.42578125" style="92" bestFit="1" customWidth="1"/>
    <col min="7427" max="7427" width="12" style="92" bestFit="1" customWidth="1"/>
    <col min="7428" max="7428" width="20.7109375" style="92" customWidth="1"/>
    <col min="7429" max="7673" width="9.140625" style="92"/>
    <col min="7674" max="7674" width="20.7109375" style="92" customWidth="1"/>
    <col min="7675" max="7677" width="9.7109375" style="92" customWidth="1"/>
    <col min="7678" max="7678" width="12" style="92" bestFit="1" customWidth="1"/>
    <col min="7679" max="7679" width="10.42578125" style="92" bestFit="1" customWidth="1"/>
    <col min="7680" max="7681" width="12" style="92" bestFit="1" customWidth="1"/>
    <col min="7682" max="7682" width="10.42578125" style="92" bestFit="1" customWidth="1"/>
    <col min="7683" max="7683" width="12" style="92" bestFit="1" customWidth="1"/>
    <col min="7684" max="7684" width="20.7109375" style="92" customWidth="1"/>
    <col min="7685" max="7929" width="9.140625" style="92"/>
    <col min="7930" max="7930" width="20.7109375" style="92" customWidth="1"/>
    <col min="7931" max="7933" width="9.7109375" style="92" customWidth="1"/>
    <col min="7934" max="7934" width="12" style="92" bestFit="1" customWidth="1"/>
    <col min="7935" max="7935" width="10.42578125" style="92" bestFit="1" customWidth="1"/>
    <col min="7936" max="7937" width="12" style="92" bestFit="1" customWidth="1"/>
    <col min="7938" max="7938" width="10.42578125" style="92" bestFit="1" customWidth="1"/>
    <col min="7939" max="7939" width="12" style="92" bestFit="1" customWidth="1"/>
    <col min="7940" max="7940" width="20.7109375" style="92" customWidth="1"/>
    <col min="7941" max="8185" width="9.140625" style="92"/>
    <col min="8186" max="8186" width="20.7109375" style="92" customWidth="1"/>
    <col min="8187" max="8189" width="9.7109375" style="92" customWidth="1"/>
    <col min="8190" max="8190" width="12" style="92" bestFit="1" customWidth="1"/>
    <col min="8191" max="8191" width="10.42578125" style="92" bestFit="1" customWidth="1"/>
    <col min="8192" max="8193" width="12" style="92" bestFit="1" customWidth="1"/>
    <col min="8194" max="8194" width="10.42578125" style="92" bestFit="1" customWidth="1"/>
    <col min="8195" max="8195" width="12" style="92" bestFit="1" customWidth="1"/>
    <col min="8196" max="8196" width="20.7109375" style="92" customWidth="1"/>
    <col min="8197" max="8441" width="9.140625" style="92"/>
    <col min="8442" max="8442" width="20.7109375" style="92" customWidth="1"/>
    <col min="8443" max="8445" width="9.7109375" style="92" customWidth="1"/>
    <col min="8446" max="8446" width="12" style="92" bestFit="1" customWidth="1"/>
    <col min="8447" max="8447" width="10.42578125" style="92" bestFit="1" customWidth="1"/>
    <col min="8448" max="8449" width="12" style="92" bestFit="1" customWidth="1"/>
    <col min="8450" max="8450" width="10.42578125" style="92" bestFit="1" customWidth="1"/>
    <col min="8451" max="8451" width="12" style="92" bestFit="1" customWidth="1"/>
    <col min="8452" max="8452" width="20.7109375" style="92" customWidth="1"/>
    <col min="8453" max="8697" width="9.140625" style="92"/>
    <col min="8698" max="8698" width="20.7109375" style="92" customWidth="1"/>
    <col min="8699" max="8701" width="9.7109375" style="92" customWidth="1"/>
    <col min="8702" max="8702" width="12" style="92" bestFit="1" customWidth="1"/>
    <col min="8703" max="8703" width="10.42578125" style="92" bestFit="1" customWidth="1"/>
    <col min="8704" max="8705" width="12" style="92" bestFit="1" customWidth="1"/>
    <col min="8706" max="8706" width="10.42578125" style="92" bestFit="1" customWidth="1"/>
    <col min="8707" max="8707" width="12" style="92" bestFit="1" customWidth="1"/>
    <col min="8708" max="8708" width="20.7109375" style="92" customWidth="1"/>
    <col min="8709" max="8953" width="9.140625" style="92"/>
    <col min="8954" max="8954" width="20.7109375" style="92" customWidth="1"/>
    <col min="8955" max="8957" width="9.7109375" style="92" customWidth="1"/>
    <col min="8958" max="8958" width="12" style="92" bestFit="1" customWidth="1"/>
    <col min="8959" max="8959" width="10.42578125" style="92" bestFit="1" customWidth="1"/>
    <col min="8960" max="8961" width="12" style="92" bestFit="1" customWidth="1"/>
    <col min="8962" max="8962" width="10.42578125" style="92" bestFit="1" customWidth="1"/>
    <col min="8963" max="8963" width="12" style="92" bestFit="1" customWidth="1"/>
    <col min="8964" max="8964" width="20.7109375" style="92" customWidth="1"/>
    <col min="8965" max="9209" width="9.140625" style="92"/>
    <col min="9210" max="9210" width="20.7109375" style="92" customWidth="1"/>
    <col min="9211" max="9213" width="9.7109375" style="92" customWidth="1"/>
    <col min="9214" max="9214" width="12" style="92" bestFit="1" customWidth="1"/>
    <col min="9215" max="9215" width="10.42578125" style="92" bestFit="1" customWidth="1"/>
    <col min="9216" max="9217" width="12" style="92" bestFit="1" customWidth="1"/>
    <col min="9218" max="9218" width="10.42578125" style="92" bestFit="1" customWidth="1"/>
    <col min="9219" max="9219" width="12" style="92" bestFit="1" customWidth="1"/>
    <col min="9220" max="9220" width="20.7109375" style="92" customWidth="1"/>
    <col min="9221" max="9465" width="9.140625" style="92"/>
    <col min="9466" max="9466" width="20.7109375" style="92" customWidth="1"/>
    <col min="9467" max="9469" width="9.7109375" style="92" customWidth="1"/>
    <col min="9470" max="9470" width="12" style="92" bestFit="1" customWidth="1"/>
    <col min="9471" max="9471" width="10.42578125" style="92" bestFit="1" customWidth="1"/>
    <col min="9472" max="9473" width="12" style="92" bestFit="1" customWidth="1"/>
    <col min="9474" max="9474" width="10.42578125" style="92" bestFit="1" customWidth="1"/>
    <col min="9475" max="9475" width="12" style="92" bestFit="1" customWidth="1"/>
    <col min="9476" max="9476" width="20.7109375" style="92" customWidth="1"/>
    <col min="9477" max="9721" width="9.140625" style="92"/>
    <col min="9722" max="9722" width="20.7109375" style="92" customWidth="1"/>
    <col min="9723" max="9725" width="9.7109375" style="92" customWidth="1"/>
    <col min="9726" max="9726" width="12" style="92" bestFit="1" customWidth="1"/>
    <col min="9727" max="9727" width="10.42578125" style="92" bestFit="1" customWidth="1"/>
    <col min="9728" max="9729" width="12" style="92" bestFit="1" customWidth="1"/>
    <col min="9730" max="9730" width="10.42578125" style="92" bestFit="1" customWidth="1"/>
    <col min="9731" max="9731" width="12" style="92" bestFit="1" customWidth="1"/>
    <col min="9732" max="9732" width="20.7109375" style="92" customWidth="1"/>
    <col min="9733" max="9977" width="9.140625" style="92"/>
    <col min="9978" max="9978" width="20.7109375" style="92" customWidth="1"/>
    <col min="9979" max="9981" width="9.7109375" style="92" customWidth="1"/>
    <col min="9982" max="9982" width="12" style="92" bestFit="1" customWidth="1"/>
    <col min="9983" max="9983" width="10.42578125" style="92" bestFit="1" customWidth="1"/>
    <col min="9984" max="9985" width="12" style="92" bestFit="1" customWidth="1"/>
    <col min="9986" max="9986" width="10.42578125" style="92" bestFit="1" customWidth="1"/>
    <col min="9987" max="9987" width="12" style="92" bestFit="1" customWidth="1"/>
    <col min="9988" max="9988" width="20.7109375" style="92" customWidth="1"/>
    <col min="9989" max="10233" width="9.140625" style="92"/>
    <col min="10234" max="10234" width="20.7109375" style="92" customWidth="1"/>
    <col min="10235" max="10237" width="9.7109375" style="92" customWidth="1"/>
    <col min="10238" max="10238" width="12" style="92" bestFit="1" customWidth="1"/>
    <col min="10239" max="10239" width="10.42578125" style="92" bestFit="1" customWidth="1"/>
    <col min="10240" max="10241" width="12" style="92" bestFit="1" customWidth="1"/>
    <col min="10242" max="10242" width="10.42578125" style="92" bestFit="1" customWidth="1"/>
    <col min="10243" max="10243" width="12" style="92" bestFit="1" customWidth="1"/>
    <col min="10244" max="10244" width="20.7109375" style="92" customWidth="1"/>
    <col min="10245" max="10489" width="9.140625" style="92"/>
    <col min="10490" max="10490" width="20.7109375" style="92" customWidth="1"/>
    <col min="10491" max="10493" width="9.7109375" style="92" customWidth="1"/>
    <col min="10494" max="10494" width="12" style="92" bestFit="1" customWidth="1"/>
    <col min="10495" max="10495" width="10.42578125" style="92" bestFit="1" customWidth="1"/>
    <col min="10496" max="10497" width="12" style="92" bestFit="1" customWidth="1"/>
    <col min="10498" max="10498" width="10.42578125" style="92" bestFit="1" customWidth="1"/>
    <col min="10499" max="10499" width="12" style="92" bestFit="1" customWidth="1"/>
    <col min="10500" max="10500" width="20.7109375" style="92" customWidth="1"/>
    <col min="10501" max="10745" width="9.140625" style="92"/>
    <col min="10746" max="10746" width="20.7109375" style="92" customWidth="1"/>
    <col min="10747" max="10749" width="9.7109375" style="92" customWidth="1"/>
    <col min="10750" max="10750" width="12" style="92" bestFit="1" customWidth="1"/>
    <col min="10751" max="10751" width="10.42578125" style="92" bestFit="1" customWidth="1"/>
    <col min="10752" max="10753" width="12" style="92" bestFit="1" customWidth="1"/>
    <col min="10754" max="10754" width="10.42578125" style="92" bestFit="1" customWidth="1"/>
    <col min="10755" max="10755" width="12" style="92" bestFit="1" customWidth="1"/>
    <col min="10756" max="10756" width="20.7109375" style="92" customWidth="1"/>
    <col min="10757" max="11001" width="9.140625" style="92"/>
    <col min="11002" max="11002" width="20.7109375" style="92" customWidth="1"/>
    <col min="11003" max="11005" width="9.7109375" style="92" customWidth="1"/>
    <col min="11006" max="11006" width="12" style="92" bestFit="1" customWidth="1"/>
    <col min="11007" max="11007" width="10.42578125" style="92" bestFit="1" customWidth="1"/>
    <col min="11008" max="11009" width="12" style="92" bestFit="1" customWidth="1"/>
    <col min="11010" max="11010" width="10.42578125" style="92" bestFit="1" customWidth="1"/>
    <col min="11011" max="11011" width="12" style="92" bestFit="1" customWidth="1"/>
    <col min="11012" max="11012" width="20.7109375" style="92" customWidth="1"/>
    <col min="11013" max="11257" width="9.140625" style="92"/>
    <col min="11258" max="11258" width="20.7109375" style="92" customWidth="1"/>
    <col min="11259" max="11261" width="9.7109375" style="92" customWidth="1"/>
    <col min="11262" max="11262" width="12" style="92" bestFit="1" customWidth="1"/>
    <col min="11263" max="11263" width="10.42578125" style="92" bestFit="1" customWidth="1"/>
    <col min="11264" max="11265" width="12" style="92" bestFit="1" customWidth="1"/>
    <col min="11266" max="11266" width="10.42578125" style="92" bestFit="1" customWidth="1"/>
    <col min="11267" max="11267" width="12" style="92" bestFit="1" customWidth="1"/>
    <col min="11268" max="11268" width="20.7109375" style="92" customWidth="1"/>
    <col min="11269" max="11513" width="9.140625" style="92"/>
    <col min="11514" max="11514" width="20.7109375" style="92" customWidth="1"/>
    <col min="11515" max="11517" width="9.7109375" style="92" customWidth="1"/>
    <col min="11518" max="11518" width="12" style="92" bestFit="1" customWidth="1"/>
    <col min="11519" max="11519" width="10.42578125" style="92" bestFit="1" customWidth="1"/>
    <col min="11520" max="11521" width="12" style="92" bestFit="1" customWidth="1"/>
    <col min="11522" max="11522" width="10.42578125" style="92" bestFit="1" customWidth="1"/>
    <col min="11523" max="11523" width="12" style="92" bestFit="1" customWidth="1"/>
    <col min="11524" max="11524" width="20.7109375" style="92" customWidth="1"/>
    <col min="11525" max="11769" width="9.140625" style="92"/>
    <col min="11770" max="11770" width="20.7109375" style="92" customWidth="1"/>
    <col min="11771" max="11773" width="9.7109375" style="92" customWidth="1"/>
    <col min="11774" max="11774" width="12" style="92" bestFit="1" customWidth="1"/>
    <col min="11775" max="11775" width="10.42578125" style="92" bestFit="1" customWidth="1"/>
    <col min="11776" max="11777" width="12" style="92" bestFit="1" customWidth="1"/>
    <col min="11778" max="11778" width="10.42578125" style="92" bestFit="1" customWidth="1"/>
    <col min="11779" max="11779" width="12" style="92" bestFit="1" customWidth="1"/>
    <col min="11780" max="11780" width="20.7109375" style="92" customWidth="1"/>
    <col min="11781" max="12025" width="9.140625" style="92"/>
    <col min="12026" max="12026" width="20.7109375" style="92" customWidth="1"/>
    <col min="12027" max="12029" width="9.7109375" style="92" customWidth="1"/>
    <col min="12030" max="12030" width="12" style="92" bestFit="1" customWidth="1"/>
    <col min="12031" max="12031" width="10.42578125" style="92" bestFit="1" customWidth="1"/>
    <col min="12032" max="12033" width="12" style="92" bestFit="1" customWidth="1"/>
    <col min="12034" max="12034" width="10.42578125" style="92" bestFit="1" customWidth="1"/>
    <col min="12035" max="12035" width="12" style="92" bestFit="1" customWidth="1"/>
    <col min="12036" max="12036" width="20.7109375" style="92" customWidth="1"/>
    <col min="12037" max="12281" width="9.140625" style="92"/>
    <col min="12282" max="12282" width="20.7109375" style="92" customWidth="1"/>
    <col min="12283" max="12285" width="9.7109375" style="92" customWidth="1"/>
    <col min="12286" max="12286" width="12" style="92" bestFit="1" customWidth="1"/>
    <col min="12287" max="12287" width="10.42578125" style="92" bestFit="1" customWidth="1"/>
    <col min="12288" max="12289" width="12" style="92" bestFit="1" customWidth="1"/>
    <col min="12290" max="12290" width="10.42578125" style="92" bestFit="1" customWidth="1"/>
    <col min="12291" max="12291" width="12" style="92" bestFit="1" customWidth="1"/>
    <col min="12292" max="12292" width="20.7109375" style="92" customWidth="1"/>
    <col min="12293" max="12537" width="9.140625" style="92"/>
    <col min="12538" max="12538" width="20.7109375" style="92" customWidth="1"/>
    <col min="12539" max="12541" width="9.7109375" style="92" customWidth="1"/>
    <col min="12542" max="12542" width="12" style="92" bestFit="1" customWidth="1"/>
    <col min="12543" max="12543" width="10.42578125" style="92" bestFit="1" customWidth="1"/>
    <col min="12544" max="12545" width="12" style="92" bestFit="1" customWidth="1"/>
    <col min="12546" max="12546" width="10.42578125" style="92" bestFit="1" customWidth="1"/>
    <col min="12547" max="12547" width="12" style="92" bestFit="1" customWidth="1"/>
    <col min="12548" max="12548" width="20.7109375" style="92" customWidth="1"/>
    <col min="12549" max="12793" width="9.140625" style="92"/>
    <col min="12794" max="12794" width="20.7109375" style="92" customWidth="1"/>
    <col min="12795" max="12797" width="9.7109375" style="92" customWidth="1"/>
    <col min="12798" max="12798" width="12" style="92" bestFit="1" customWidth="1"/>
    <col min="12799" max="12799" width="10.42578125" style="92" bestFit="1" customWidth="1"/>
    <col min="12800" max="12801" width="12" style="92" bestFit="1" customWidth="1"/>
    <col min="12802" max="12802" width="10.42578125" style="92" bestFit="1" customWidth="1"/>
    <col min="12803" max="12803" width="12" style="92" bestFit="1" customWidth="1"/>
    <col min="12804" max="12804" width="20.7109375" style="92" customWidth="1"/>
    <col min="12805" max="13049" width="9.140625" style="92"/>
    <col min="13050" max="13050" width="20.7109375" style="92" customWidth="1"/>
    <col min="13051" max="13053" width="9.7109375" style="92" customWidth="1"/>
    <col min="13054" max="13054" width="12" style="92" bestFit="1" customWidth="1"/>
    <col min="13055" max="13055" width="10.42578125" style="92" bestFit="1" customWidth="1"/>
    <col min="13056" max="13057" width="12" style="92" bestFit="1" customWidth="1"/>
    <col min="13058" max="13058" width="10.42578125" style="92" bestFit="1" customWidth="1"/>
    <col min="13059" max="13059" width="12" style="92" bestFit="1" customWidth="1"/>
    <col min="13060" max="13060" width="20.7109375" style="92" customWidth="1"/>
    <col min="13061" max="13305" width="9.140625" style="92"/>
    <col min="13306" max="13306" width="20.7109375" style="92" customWidth="1"/>
    <col min="13307" max="13309" width="9.7109375" style="92" customWidth="1"/>
    <col min="13310" max="13310" width="12" style="92" bestFit="1" customWidth="1"/>
    <col min="13311" max="13311" width="10.42578125" style="92" bestFit="1" customWidth="1"/>
    <col min="13312" max="13313" width="12" style="92" bestFit="1" customWidth="1"/>
    <col min="13314" max="13314" width="10.42578125" style="92" bestFit="1" customWidth="1"/>
    <col min="13315" max="13315" width="12" style="92" bestFit="1" customWidth="1"/>
    <col min="13316" max="13316" width="20.7109375" style="92" customWidth="1"/>
    <col min="13317" max="13561" width="9.140625" style="92"/>
    <col min="13562" max="13562" width="20.7109375" style="92" customWidth="1"/>
    <col min="13563" max="13565" width="9.7109375" style="92" customWidth="1"/>
    <col min="13566" max="13566" width="12" style="92" bestFit="1" customWidth="1"/>
    <col min="13567" max="13567" width="10.42578125" style="92" bestFit="1" customWidth="1"/>
    <col min="13568" max="13569" width="12" style="92" bestFit="1" customWidth="1"/>
    <col min="13570" max="13570" width="10.42578125" style="92" bestFit="1" customWidth="1"/>
    <col min="13571" max="13571" width="12" style="92" bestFit="1" customWidth="1"/>
    <col min="13572" max="13572" width="20.7109375" style="92" customWidth="1"/>
    <col min="13573" max="13817" width="9.140625" style="92"/>
    <col min="13818" max="13818" width="20.7109375" style="92" customWidth="1"/>
    <col min="13819" max="13821" width="9.7109375" style="92" customWidth="1"/>
    <col min="13822" max="13822" width="12" style="92" bestFit="1" customWidth="1"/>
    <col min="13823" max="13823" width="10.42578125" style="92" bestFit="1" customWidth="1"/>
    <col min="13824" max="13825" width="12" style="92" bestFit="1" customWidth="1"/>
    <col min="13826" max="13826" width="10.42578125" style="92" bestFit="1" customWidth="1"/>
    <col min="13827" max="13827" width="12" style="92" bestFit="1" customWidth="1"/>
    <col min="13828" max="13828" width="20.7109375" style="92" customWidth="1"/>
    <col min="13829" max="14073" width="9.140625" style="92"/>
    <col min="14074" max="14074" width="20.7109375" style="92" customWidth="1"/>
    <col min="14075" max="14077" width="9.7109375" style="92" customWidth="1"/>
    <col min="14078" max="14078" width="12" style="92" bestFit="1" customWidth="1"/>
    <col min="14079" max="14079" width="10.42578125" style="92" bestFit="1" customWidth="1"/>
    <col min="14080" max="14081" width="12" style="92" bestFit="1" customWidth="1"/>
    <col min="14082" max="14082" width="10.42578125" style="92" bestFit="1" customWidth="1"/>
    <col min="14083" max="14083" width="12" style="92" bestFit="1" customWidth="1"/>
    <col min="14084" max="14084" width="20.7109375" style="92" customWidth="1"/>
    <col min="14085" max="14329" width="9.140625" style="92"/>
    <col min="14330" max="14330" width="20.7109375" style="92" customWidth="1"/>
    <col min="14331" max="14333" width="9.7109375" style="92" customWidth="1"/>
    <col min="14334" max="14334" width="12" style="92" bestFit="1" customWidth="1"/>
    <col min="14335" max="14335" width="10.42578125" style="92" bestFit="1" customWidth="1"/>
    <col min="14336" max="14337" width="12" style="92" bestFit="1" customWidth="1"/>
    <col min="14338" max="14338" width="10.42578125" style="92" bestFit="1" customWidth="1"/>
    <col min="14339" max="14339" width="12" style="92" bestFit="1" customWidth="1"/>
    <col min="14340" max="14340" width="20.7109375" style="92" customWidth="1"/>
    <col min="14341" max="14585" width="9.140625" style="92"/>
    <col min="14586" max="14586" width="20.7109375" style="92" customWidth="1"/>
    <col min="14587" max="14589" width="9.7109375" style="92" customWidth="1"/>
    <col min="14590" max="14590" width="12" style="92" bestFit="1" customWidth="1"/>
    <col min="14591" max="14591" width="10.42578125" style="92" bestFit="1" customWidth="1"/>
    <col min="14592" max="14593" width="12" style="92" bestFit="1" customWidth="1"/>
    <col min="14594" max="14594" width="10.42578125" style="92" bestFit="1" customWidth="1"/>
    <col min="14595" max="14595" width="12" style="92" bestFit="1" customWidth="1"/>
    <col min="14596" max="14596" width="20.7109375" style="92" customWidth="1"/>
    <col min="14597" max="14841" width="9.140625" style="92"/>
    <col min="14842" max="14842" width="20.7109375" style="92" customWidth="1"/>
    <col min="14843" max="14845" width="9.7109375" style="92" customWidth="1"/>
    <col min="14846" max="14846" width="12" style="92" bestFit="1" customWidth="1"/>
    <col min="14847" max="14847" width="10.42578125" style="92" bestFit="1" customWidth="1"/>
    <col min="14848" max="14849" width="12" style="92" bestFit="1" customWidth="1"/>
    <col min="14850" max="14850" width="10.42578125" style="92" bestFit="1" customWidth="1"/>
    <col min="14851" max="14851" width="12" style="92" bestFit="1" customWidth="1"/>
    <col min="14852" max="14852" width="20.7109375" style="92" customWidth="1"/>
    <col min="14853" max="15097" width="9.140625" style="92"/>
    <col min="15098" max="15098" width="20.7109375" style="92" customWidth="1"/>
    <col min="15099" max="15101" width="9.7109375" style="92" customWidth="1"/>
    <col min="15102" max="15102" width="12" style="92" bestFit="1" customWidth="1"/>
    <col min="15103" max="15103" width="10.42578125" style="92" bestFit="1" customWidth="1"/>
    <col min="15104" max="15105" width="12" style="92" bestFit="1" customWidth="1"/>
    <col min="15106" max="15106" width="10.42578125" style="92" bestFit="1" customWidth="1"/>
    <col min="15107" max="15107" width="12" style="92" bestFit="1" customWidth="1"/>
    <col min="15108" max="15108" width="20.7109375" style="92" customWidth="1"/>
    <col min="15109" max="15353" width="9.140625" style="92"/>
    <col min="15354" max="15354" width="20.7109375" style="92" customWidth="1"/>
    <col min="15355" max="15357" width="9.7109375" style="92" customWidth="1"/>
    <col min="15358" max="15358" width="12" style="92" bestFit="1" customWidth="1"/>
    <col min="15359" max="15359" width="10.42578125" style="92" bestFit="1" customWidth="1"/>
    <col min="15360" max="15361" width="12" style="92" bestFit="1" customWidth="1"/>
    <col min="15362" max="15362" width="10.42578125" style="92" bestFit="1" customWidth="1"/>
    <col min="15363" max="15363" width="12" style="92" bestFit="1" customWidth="1"/>
    <col min="15364" max="15364" width="20.7109375" style="92" customWidth="1"/>
    <col min="15365" max="15609" width="9.140625" style="92"/>
    <col min="15610" max="15610" width="20.7109375" style="92" customWidth="1"/>
    <col min="15611" max="15613" width="9.7109375" style="92" customWidth="1"/>
    <col min="15614" max="15614" width="12" style="92" bestFit="1" customWidth="1"/>
    <col min="15615" max="15615" width="10.42578125" style="92" bestFit="1" customWidth="1"/>
    <col min="15616" max="15617" width="12" style="92" bestFit="1" customWidth="1"/>
    <col min="15618" max="15618" width="10.42578125" style="92" bestFit="1" customWidth="1"/>
    <col min="15619" max="15619" width="12" style="92" bestFit="1" customWidth="1"/>
    <col min="15620" max="15620" width="20.7109375" style="92" customWidth="1"/>
    <col min="15621" max="15865" width="9.140625" style="92"/>
    <col min="15866" max="15866" width="20.7109375" style="92" customWidth="1"/>
    <col min="15867" max="15869" width="9.7109375" style="92" customWidth="1"/>
    <col min="15870" max="15870" width="12" style="92" bestFit="1" customWidth="1"/>
    <col min="15871" max="15871" width="10.42578125" style="92" bestFit="1" customWidth="1"/>
    <col min="15872" max="15873" width="12" style="92" bestFit="1" customWidth="1"/>
    <col min="15874" max="15874" width="10.42578125" style="92" bestFit="1" customWidth="1"/>
    <col min="15875" max="15875" width="12" style="92" bestFit="1" customWidth="1"/>
    <col min="15876" max="15876" width="20.7109375" style="92" customWidth="1"/>
    <col min="15877" max="16121" width="9.140625" style="92"/>
    <col min="16122" max="16122" width="20.7109375" style="92" customWidth="1"/>
    <col min="16123" max="16125" width="9.7109375" style="92" customWidth="1"/>
    <col min="16126" max="16126" width="12" style="92" bestFit="1" customWidth="1"/>
    <col min="16127" max="16127" width="10.42578125" style="92" bestFit="1" customWidth="1"/>
    <col min="16128" max="16129" width="12" style="92" bestFit="1" customWidth="1"/>
    <col min="16130" max="16130" width="10.42578125" style="92" bestFit="1" customWidth="1"/>
    <col min="16131" max="16131" width="12" style="92" bestFit="1" customWidth="1"/>
    <col min="16132" max="16132" width="20.7109375" style="92" customWidth="1"/>
    <col min="16133" max="16384" width="9.140625" style="92"/>
  </cols>
  <sheetData>
    <row r="1" spans="1:9" s="3" customFormat="1" ht="30.75">
      <c r="A1" s="101" t="s">
        <v>127</v>
      </c>
      <c r="B1" s="102"/>
      <c r="C1" s="102"/>
      <c r="D1" s="102"/>
      <c r="E1" s="102"/>
      <c r="F1" s="103" t="s">
        <v>126</v>
      </c>
    </row>
    <row r="2" spans="1:9" s="3" customFormat="1" ht="9" customHeight="1">
      <c r="A2" s="98"/>
      <c r="B2" s="99"/>
      <c r="C2" s="99"/>
      <c r="D2" s="99"/>
      <c r="E2" s="99"/>
      <c r="F2" s="99"/>
    </row>
    <row r="3" spans="1:9" s="78" customFormat="1" ht="17.25" customHeight="1">
      <c r="A3" s="513" t="s">
        <v>110</v>
      </c>
      <c r="B3" s="513"/>
      <c r="C3" s="513"/>
      <c r="D3" s="513"/>
      <c r="E3" s="513"/>
      <c r="F3" s="513"/>
    </row>
    <row r="4" spans="1:9" s="80" customFormat="1" ht="18.75">
      <c r="A4" s="524" t="s">
        <v>432</v>
      </c>
      <c r="B4" s="524"/>
      <c r="C4" s="524"/>
      <c r="D4" s="524"/>
      <c r="E4" s="524"/>
      <c r="F4" s="524"/>
      <c r="G4" s="79"/>
      <c r="H4" s="79"/>
      <c r="I4" s="79"/>
    </row>
    <row r="5" spans="1:9" s="78" customFormat="1" ht="20.25">
      <c r="A5" s="525" t="s">
        <v>379</v>
      </c>
      <c r="B5" s="526"/>
      <c r="C5" s="526"/>
      <c r="D5" s="526"/>
      <c r="E5" s="526"/>
      <c r="F5" s="526"/>
    </row>
    <row r="6" spans="1:9" s="80" customFormat="1" ht="14.25" customHeight="1">
      <c r="A6" s="523" t="s">
        <v>440</v>
      </c>
      <c r="B6" s="523"/>
      <c r="C6" s="523"/>
      <c r="D6" s="523"/>
      <c r="E6" s="523"/>
      <c r="F6" s="523"/>
      <c r="G6" s="79"/>
      <c r="H6" s="79"/>
      <c r="I6" s="79"/>
    </row>
    <row r="7" spans="1:9" s="78" customFormat="1" ht="19.5" customHeight="1">
      <c r="A7" s="18" t="s">
        <v>54</v>
      </c>
      <c r="B7" s="19"/>
      <c r="C7" s="19"/>
      <c r="D7" s="19"/>
      <c r="E7" s="81"/>
      <c r="F7" s="20" t="s">
        <v>319</v>
      </c>
    </row>
    <row r="8" spans="1:9" s="83" customFormat="1" ht="18.75">
      <c r="A8" s="527" t="s">
        <v>111</v>
      </c>
      <c r="B8" s="530" t="s">
        <v>399</v>
      </c>
      <c r="C8" s="531"/>
      <c r="D8" s="532"/>
      <c r="E8" s="533" t="s">
        <v>398</v>
      </c>
      <c r="F8" s="536" t="s">
        <v>278</v>
      </c>
    </row>
    <row r="9" spans="1:9" s="83" customFormat="1" ht="18.75">
      <c r="A9" s="528"/>
      <c r="B9" s="213" t="s">
        <v>257</v>
      </c>
      <c r="C9" s="213" t="s">
        <v>258</v>
      </c>
      <c r="D9" s="213" t="s">
        <v>259</v>
      </c>
      <c r="E9" s="534"/>
      <c r="F9" s="537"/>
    </row>
    <row r="10" spans="1:9" s="83" customFormat="1" ht="12.75">
      <c r="A10" s="529"/>
      <c r="B10" s="410" t="s">
        <v>279</v>
      </c>
      <c r="C10" s="410" t="s">
        <v>280</v>
      </c>
      <c r="D10" s="410" t="s">
        <v>281</v>
      </c>
      <c r="E10" s="535"/>
      <c r="F10" s="538"/>
    </row>
    <row r="11" spans="1:9" s="86" customFormat="1" ht="18.75" customHeight="1" thickBot="1">
      <c r="A11" s="104" t="s">
        <v>105</v>
      </c>
      <c r="B11" s="84">
        <v>100128</v>
      </c>
      <c r="C11" s="84">
        <v>0</v>
      </c>
      <c r="D11" s="84">
        <v>30</v>
      </c>
      <c r="E11" s="85">
        <f>SUM(B11:D11)</f>
        <v>100158</v>
      </c>
      <c r="F11" s="270" t="s">
        <v>152</v>
      </c>
    </row>
    <row r="12" spans="1:9" s="86" customFormat="1" ht="18.75" customHeight="1" thickBot="1">
      <c r="A12" s="105" t="s">
        <v>106</v>
      </c>
      <c r="B12" s="87">
        <v>46867</v>
      </c>
      <c r="C12" s="87">
        <v>0</v>
      </c>
      <c r="D12" s="87">
        <v>100</v>
      </c>
      <c r="E12" s="88">
        <f>SUM(B12:D12)</f>
        <v>46967</v>
      </c>
      <c r="F12" s="194" t="s">
        <v>86</v>
      </c>
    </row>
    <row r="13" spans="1:9" s="86" customFormat="1" ht="18.75" customHeight="1" thickBot="1">
      <c r="A13" s="104" t="s">
        <v>107</v>
      </c>
      <c r="B13" s="84">
        <v>177194</v>
      </c>
      <c r="C13" s="84">
        <v>0</v>
      </c>
      <c r="D13" s="84">
        <v>106</v>
      </c>
      <c r="E13" s="85">
        <f t="shared" ref="E13:E21" si="0">SUM(B13:D13)</f>
        <v>177300</v>
      </c>
      <c r="F13" s="270" t="s">
        <v>87</v>
      </c>
    </row>
    <row r="14" spans="1:9" s="86" customFormat="1" ht="18.75" customHeight="1" thickBot="1">
      <c r="A14" s="105" t="s">
        <v>112</v>
      </c>
      <c r="B14" s="87">
        <v>818994</v>
      </c>
      <c r="C14" s="87">
        <v>0</v>
      </c>
      <c r="D14" s="87">
        <v>11863</v>
      </c>
      <c r="E14" s="88">
        <f t="shared" si="0"/>
        <v>830857</v>
      </c>
      <c r="F14" s="194" t="s">
        <v>88</v>
      </c>
    </row>
    <row r="15" spans="1:9" s="86" customFormat="1" ht="18.75" customHeight="1" thickBot="1">
      <c r="A15" s="104" t="s">
        <v>113</v>
      </c>
      <c r="B15" s="84">
        <v>50666</v>
      </c>
      <c r="C15" s="84">
        <v>0</v>
      </c>
      <c r="D15" s="84">
        <v>933</v>
      </c>
      <c r="E15" s="85">
        <f t="shared" si="0"/>
        <v>51599</v>
      </c>
      <c r="F15" s="270" t="s">
        <v>333</v>
      </c>
    </row>
    <row r="16" spans="1:9" s="86" customFormat="1" ht="18.75" customHeight="1" thickBot="1">
      <c r="A16" s="105" t="s">
        <v>114</v>
      </c>
      <c r="B16" s="87">
        <v>234512</v>
      </c>
      <c r="C16" s="87">
        <v>0</v>
      </c>
      <c r="D16" s="87">
        <v>29659</v>
      </c>
      <c r="E16" s="88">
        <f>SUM(B16:D16)</f>
        <v>264171</v>
      </c>
      <c r="F16" s="194" t="s">
        <v>89</v>
      </c>
    </row>
    <row r="17" spans="1:6" s="86" customFormat="1" ht="18.75" customHeight="1" thickBot="1">
      <c r="A17" s="104" t="s">
        <v>115</v>
      </c>
      <c r="B17" s="84">
        <v>75454</v>
      </c>
      <c r="C17" s="84">
        <v>0</v>
      </c>
      <c r="D17" s="84">
        <v>1832</v>
      </c>
      <c r="E17" s="85">
        <f t="shared" si="0"/>
        <v>77286</v>
      </c>
      <c r="F17" s="270" t="s">
        <v>250</v>
      </c>
    </row>
    <row r="18" spans="1:6" s="86" customFormat="1" ht="38.1" customHeight="1" thickBot="1">
      <c r="A18" s="105" t="s">
        <v>116</v>
      </c>
      <c r="B18" s="87">
        <v>8894</v>
      </c>
      <c r="C18" s="87">
        <v>0</v>
      </c>
      <c r="D18" s="87">
        <v>2443</v>
      </c>
      <c r="E18" s="88">
        <f t="shared" si="0"/>
        <v>11337</v>
      </c>
      <c r="F18" s="194" t="s">
        <v>251</v>
      </c>
    </row>
    <row r="19" spans="1:6" s="86" customFormat="1" ht="18.75" customHeight="1" thickBot="1">
      <c r="A19" s="104" t="s">
        <v>117</v>
      </c>
      <c r="B19" s="84">
        <v>22881</v>
      </c>
      <c r="C19" s="84">
        <v>0</v>
      </c>
      <c r="D19" s="84">
        <v>2070</v>
      </c>
      <c r="E19" s="85">
        <f t="shared" si="0"/>
        <v>24951</v>
      </c>
      <c r="F19" s="270" t="s">
        <v>252</v>
      </c>
    </row>
    <row r="20" spans="1:6" s="86" customFormat="1" ht="18.75" customHeight="1" thickBot="1">
      <c r="A20" s="105" t="s">
        <v>118</v>
      </c>
      <c r="B20" s="87">
        <v>24117</v>
      </c>
      <c r="C20" s="87">
        <v>0</v>
      </c>
      <c r="D20" s="87">
        <v>327</v>
      </c>
      <c r="E20" s="88">
        <f>SUM(B20:D20)</f>
        <v>24444</v>
      </c>
      <c r="F20" s="194" t="s">
        <v>253</v>
      </c>
    </row>
    <row r="21" spans="1:6" s="86" customFormat="1" ht="18.75" customHeight="1">
      <c r="A21" s="106" t="s">
        <v>95</v>
      </c>
      <c r="B21" s="89">
        <v>4313</v>
      </c>
      <c r="C21" s="89">
        <v>0</v>
      </c>
      <c r="D21" s="89">
        <v>0</v>
      </c>
      <c r="E21" s="90">
        <f t="shared" si="0"/>
        <v>4313</v>
      </c>
      <c r="F21" s="271" t="s">
        <v>90</v>
      </c>
    </row>
    <row r="22" spans="1:6" s="86" customFormat="1" ht="22.5" customHeight="1">
      <c r="A22" s="107" t="s">
        <v>13</v>
      </c>
      <c r="B22" s="91">
        <f>SUM(B11:B21)</f>
        <v>1564020</v>
      </c>
      <c r="C22" s="91">
        <f t="shared" ref="C22" si="1">SUM(C11:C21)</f>
        <v>0</v>
      </c>
      <c r="D22" s="91">
        <f>SUM(D11:D21)</f>
        <v>49363</v>
      </c>
      <c r="E22" s="91">
        <f>SUM(E11:E21)</f>
        <v>1613383</v>
      </c>
      <c r="F22" s="272" t="s">
        <v>14</v>
      </c>
    </row>
    <row r="23" spans="1:6" ht="24.95" customHeight="1">
      <c r="A23" s="109"/>
      <c r="B23" s="109"/>
      <c r="C23" s="109"/>
      <c r="D23" s="109"/>
      <c r="E23" s="109"/>
      <c r="F23" s="109"/>
    </row>
    <row r="24" spans="1:6" ht="24.95" customHeight="1">
      <c r="A24" s="109"/>
      <c r="B24" s="109"/>
      <c r="C24" s="109"/>
      <c r="D24" s="109"/>
      <c r="E24" s="109"/>
      <c r="F24" s="109"/>
    </row>
    <row r="25" spans="1:6" ht="24.95" customHeight="1">
      <c r="A25" s="109"/>
      <c r="B25" s="109"/>
      <c r="C25" s="109"/>
      <c r="D25" s="109"/>
      <c r="E25" s="109"/>
      <c r="F25" s="109"/>
    </row>
    <row r="26" spans="1:6" ht="24.95" customHeight="1">
      <c r="A26" s="109"/>
      <c r="B26" s="109"/>
      <c r="C26" s="109"/>
      <c r="D26" s="109"/>
      <c r="E26" s="109"/>
      <c r="F26" s="109"/>
    </row>
    <row r="27" spans="1:6" ht="24.95" customHeight="1">
      <c r="A27" s="109"/>
      <c r="B27" s="109"/>
      <c r="C27" s="109"/>
      <c r="D27" s="109"/>
      <c r="E27" s="109"/>
      <c r="F27" s="109"/>
    </row>
    <row r="28" spans="1:6" ht="24.95" customHeight="1">
      <c r="A28" s="109"/>
      <c r="B28" s="109"/>
      <c r="C28" s="109"/>
      <c r="D28" s="109"/>
      <c r="E28" s="109"/>
      <c r="F28" s="109"/>
    </row>
    <row r="29" spans="1:6" ht="24.95" customHeight="1">
      <c r="A29" s="109"/>
      <c r="B29" s="109"/>
      <c r="C29" s="109"/>
      <c r="D29" s="109"/>
      <c r="E29" s="109"/>
      <c r="F29" s="109"/>
    </row>
    <row r="30" spans="1:6" ht="24.95" customHeight="1">
      <c r="A30" s="109"/>
      <c r="B30" s="109"/>
      <c r="C30" s="109"/>
      <c r="D30" s="109"/>
      <c r="E30" s="109"/>
      <c r="F30" s="109"/>
    </row>
    <row r="31" spans="1:6" ht="24.95" customHeight="1">
      <c r="A31" s="109"/>
      <c r="B31" s="109"/>
      <c r="C31" s="109"/>
      <c r="D31" s="109"/>
      <c r="E31" s="109"/>
      <c r="F31" s="109"/>
    </row>
    <row r="32" spans="1:6" ht="24.95" customHeight="1">
      <c r="A32" s="109"/>
      <c r="B32" s="109"/>
      <c r="C32" s="109"/>
      <c r="D32" s="109"/>
      <c r="E32" s="109"/>
      <c r="F32" s="109"/>
    </row>
    <row r="33" spans="1:6" ht="24.95" customHeight="1">
      <c r="A33" s="109"/>
      <c r="B33" s="109"/>
      <c r="C33" s="109"/>
      <c r="D33" s="109"/>
      <c r="E33" s="109"/>
      <c r="F33" s="109"/>
    </row>
    <row r="34" spans="1:6" ht="24.95" customHeight="1">
      <c r="A34" s="109"/>
      <c r="B34" s="109"/>
      <c r="C34" s="109"/>
      <c r="D34" s="109"/>
      <c r="E34" s="109"/>
      <c r="F34" s="109"/>
    </row>
    <row r="35" spans="1:6" ht="24.95" customHeight="1">
      <c r="A35" s="109"/>
      <c r="B35" s="109"/>
      <c r="C35" s="109"/>
      <c r="D35" s="109"/>
      <c r="E35" s="109"/>
      <c r="F35" s="109"/>
    </row>
    <row r="36" spans="1:6" ht="24.95" customHeight="1">
      <c r="A36" s="109"/>
      <c r="B36" s="109"/>
      <c r="C36" s="109"/>
      <c r="D36" s="109"/>
      <c r="E36" s="109"/>
      <c r="F36" s="109"/>
    </row>
    <row r="37" spans="1:6" ht="24.95" customHeight="1">
      <c r="A37" s="109"/>
      <c r="B37" s="109"/>
      <c r="C37" s="109"/>
      <c r="D37" s="109"/>
      <c r="E37" s="109"/>
      <c r="F37" s="109"/>
    </row>
    <row r="38" spans="1:6" ht="18" customHeight="1">
      <c r="A38" s="109"/>
      <c r="B38" s="109"/>
      <c r="C38" s="109"/>
      <c r="D38" s="109"/>
      <c r="E38" s="109"/>
      <c r="F38" s="109"/>
    </row>
    <row r="39" spans="1:6" ht="29.25" customHeight="1">
      <c r="A39" s="109"/>
      <c r="B39" s="109"/>
      <c r="C39" s="109"/>
      <c r="D39" s="109"/>
      <c r="E39" s="109"/>
      <c r="F39" s="109"/>
    </row>
    <row r="50" spans="1:2" ht="24.95" customHeight="1">
      <c r="A50" s="92" t="s">
        <v>323</v>
      </c>
      <c r="B50" s="108">
        <f>E11</f>
        <v>100158</v>
      </c>
    </row>
    <row r="51" spans="1:2" ht="24.95" customHeight="1">
      <c r="A51" s="92" t="s">
        <v>128</v>
      </c>
      <c r="B51" s="108">
        <f>E12</f>
        <v>46967</v>
      </c>
    </row>
    <row r="52" spans="1:2" ht="24.95" customHeight="1">
      <c r="A52" s="92" t="s">
        <v>129</v>
      </c>
      <c r="B52" s="108">
        <f t="shared" ref="B52:B60" si="2">E13</f>
        <v>177300</v>
      </c>
    </row>
    <row r="53" spans="1:2" ht="24.95" customHeight="1">
      <c r="A53" s="92" t="s">
        <v>130</v>
      </c>
      <c r="B53" s="108">
        <f t="shared" si="2"/>
        <v>830857</v>
      </c>
    </row>
    <row r="54" spans="1:2" ht="24.95" customHeight="1">
      <c r="A54" s="92" t="s">
        <v>131</v>
      </c>
      <c r="B54" s="108">
        <f t="shared" si="2"/>
        <v>51599</v>
      </c>
    </row>
    <row r="55" spans="1:2" ht="24.95" customHeight="1">
      <c r="A55" s="92" t="s">
        <v>132</v>
      </c>
      <c r="B55" s="108">
        <f t="shared" si="2"/>
        <v>264171</v>
      </c>
    </row>
    <row r="56" spans="1:2" ht="24.95" customHeight="1">
      <c r="A56" s="92" t="s">
        <v>269</v>
      </c>
      <c r="B56" s="108">
        <f t="shared" si="2"/>
        <v>77286</v>
      </c>
    </row>
    <row r="57" spans="1:2" ht="24.95" customHeight="1">
      <c r="A57" s="92" t="s">
        <v>270</v>
      </c>
      <c r="B57" s="108">
        <f t="shared" si="2"/>
        <v>11337</v>
      </c>
    </row>
    <row r="58" spans="1:2" ht="24.95" customHeight="1">
      <c r="A58" s="92" t="s">
        <v>271</v>
      </c>
      <c r="B58" s="108">
        <f t="shared" si="2"/>
        <v>24951</v>
      </c>
    </row>
    <row r="59" spans="1:2" ht="24.95" customHeight="1">
      <c r="A59" s="92" t="s">
        <v>272</v>
      </c>
      <c r="B59" s="108">
        <f t="shared" si="2"/>
        <v>24444</v>
      </c>
    </row>
    <row r="60" spans="1:2" ht="24.95" customHeight="1">
      <c r="A60" s="92" t="s">
        <v>268</v>
      </c>
      <c r="B60" s="108">
        <f t="shared" si="2"/>
        <v>4313</v>
      </c>
    </row>
    <row r="61" spans="1:2" ht="24.95" customHeight="1">
      <c r="B61" s="387">
        <f>SUM(B50:B60)</f>
        <v>1613383</v>
      </c>
    </row>
  </sheetData>
  <sortState ref="A48:B58">
    <sortCondition ref="B23"/>
  </sortState>
  <mergeCells count="8">
    <mergeCell ref="A3:F3"/>
    <mergeCell ref="A4:F4"/>
    <mergeCell ref="A5:F5"/>
    <mergeCell ref="A6:F6"/>
    <mergeCell ref="A8:A10"/>
    <mergeCell ref="B8:D8"/>
    <mergeCell ref="E8:E10"/>
    <mergeCell ref="F8:F10"/>
  </mergeCells>
  <printOptions horizontalCentered="1"/>
  <pageMargins left="0" right="0" top="0.47244094488188981" bottom="0" header="0" footer="0"/>
  <pageSetup paperSize="11" scale="83" orientation="landscape" r:id="rId1"/>
  <headerFooter alignWithMargins="0"/>
  <rowBreaks count="1" manualBreakCount="1">
    <brk id="2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61"/>
  <sheetViews>
    <sheetView rightToLeft="1" view="pageBreakPreview" topLeftCell="A5" zoomScaleNormal="100" zoomScaleSheetLayoutView="100" workbookViewId="0">
      <selection activeCell="C17" sqref="C17"/>
    </sheetView>
  </sheetViews>
  <sheetFormatPr defaultRowHeight="24.95" customHeight="1"/>
  <cols>
    <col min="1" max="1" width="20.5703125" style="92" customWidth="1"/>
    <col min="2" max="5" width="15.7109375" style="92" customWidth="1"/>
    <col min="6" max="6" width="20.5703125" style="92" customWidth="1"/>
    <col min="7" max="249" width="9.140625" style="92"/>
    <col min="250" max="250" width="20.7109375" style="92" customWidth="1"/>
    <col min="251" max="253" width="9.7109375" style="92" customWidth="1"/>
    <col min="254" max="254" width="12" style="92" bestFit="1" customWidth="1"/>
    <col min="255" max="255" width="10.42578125" style="92" bestFit="1" customWidth="1"/>
    <col min="256" max="257" width="12" style="92" bestFit="1" customWidth="1"/>
    <col min="258" max="258" width="10.42578125" style="92" bestFit="1" customWidth="1"/>
    <col min="259" max="259" width="12" style="92" bestFit="1" customWidth="1"/>
    <col min="260" max="260" width="20.7109375" style="92" customWidth="1"/>
    <col min="261" max="505" width="9.140625" style="92"/>
    <col min="506" max="506" width="20.7109375" style="92" customWidth="1"/>
    <col min="507" max="509" width="9.7109375" style="92" customWidth="1"/>
    <col min="510" max="510" width="12" style="92" bestFit="1" customWidth="1"/>
    <col min="511" max="511" width="10.42578125" style="92" bestFit="1" customWidth="1"/>
    <col min="512" max="513" width="12" style="92" bestFit="1" customWidth="1"/>
    <col min="514" max="514" width="10.42578125" style="92" bestFit="1" customWidth="1"/>
    <col min="515" max="515" width="12" style="92" bestFit="1" customWidth="1"/>
    <col min="516" max="516" width="20.7109375" style="92" customWidth="1"/>
    <col min="517" max="761" width="9.140625" style="92"/>
    <col min="762" max="762" width="20.7109375" style="92" customWidth="1"/>
    <col min="763" max="765" width="9.7109375" style="92" customWidth="1"/>
    <col min="766" max="766" width="12" style="92" bestFit="1" customWidth="1"/>
    <col min="767" max="767" width="10.42578125" style="92" bestFit="1" customWidth="1"/>
    <col min="768" max="769" width="12" style="92" bestFit="1" customWidth="1"/>
    <col min="770" max="770" width="10.42578125" style="92" bestFit="1" customWidth="1"/>
    <col min="771" max="771" width="12" style="92" bestFit="1" customWidth="1"/>
    <col min="772" max="772" width="20.7109375" style="92" customWidth="1"/>
    <col min="773" max="1017" width="9.140625" style="92"/>
    <col min="1018" max="1018" width="20.7109375" style="92" customWidth="1"/>
    <col min="1019" max="1021" width="9.7109375" style="92" customWidth="1"/>
    <col min="1022" max="1022" width="12" style="92" bestFit="1" customWidth="1"/>
    <col min="1023" max="1023" width="10.42578125" style="92" bestFit="1" customWidth="1"/>
    <col min="1024" max="1025" width="12" style="92" bestFit="1" customWidth="1"/>
    <col min="1026" max="1026" width="10.42578125" style="92" bestFit="1" customWidth="1"/>
    <col min="1027" max="1027" width="12" style="92" bestFit="1" customWidth="1"/>
    <col min="1028" max="1028" width="20.7109375" style="92" customWidth="1"/>
    <col min="1029" max="1273" width="9.140625" style="92"/>
    <col min="1274" max="1274" width="20.7109375" style="92" customWidth="1"/>
    <col min="1275" max="1277" width="9.7109375" style="92" customWidth="1"/>
    <col min="1278" max="1278" width="12" style="92" bestFit="1" customWidth="1"/>
    <col min="1279" max="1279" width="10.42578125" style="92" bestFit="1" customWidth="1"/>
    <col min="1280" max="1281" width="12" style="92" bestFit="1" customWidth="1"/>
    <col min="1282" max="1282" width="10.42578125" style="92" bestFit="1" customWidth="1"/>
    <col min="1283" max="1283" width="12" style="92" bestFit="1" customWidth="1"/>
    <col min="1284" max="1284" width="20.7109375" style="92" customWidth="1"/>
    <col min="1285" max="1529" width="9.140625" style="92"/>
    <col min="1530" max="1530" width="20.7109375" style="92" customWidth="1"/>
    <col min="1531" max="1533" width="9.7109375" style="92" customWidth="1"/>
    <col min="1534" max="1534" width="12" style="92" bestFit="1" customWidth="1"/>
    <col min="1535" max="1535" width="10.42578125" style="92" bestFit="1" customWidth="1"/>
    <col min="1536" max="1537" width="12" style="92" bestFit="1" customWidth="1"/>
    <col min="1538" max="1538" width="10.42578125" style="92" bestFit="1" customWidth="1"/>
    <col min="1539" max="1539" width="12" style="92" bestFit="1" customWidth="1"/>
    <col min="1540" max="1540" width="20.7109375" style="92" customWidth="1"/>
    <col min="1541" max="1785" width="9.140625" style="92"/>
    <col min="1786" max="1786" width="20.7109375" style="92" customWidth="1"/>
    <col min="1787" max="1789" width="9.7109375" style="92" customWidth="1"/>
    <col min="1790" max="1790" width="12" style="92" bestFit="1" customWidth="1"/>
    <col min="1791" max="1791" width="10.42578125" style="92" bestFit="1" customWidth="1"/>
    <col min="1792" max="1793" width="12" style="92" bestFit="1" customWidth="1"/>
    <col min="1794" max="1794" width="10.42578125" style="92" bestFit="1" customWidth="1"/>
    <col min="1795" max="1795" width="12" style="92" bestFit="1" customWidth="1"/>
    <col min="1796" max="1796" width="20.7109375" style="92" customWidth="1"/>
    <col min="1797" max="2041" width="9.140625" style="92"/>
    <col min="2042" max="2042" width="20.7109375" style="92" customWidth="1"/>
    <col min="2043" max="2045" width="9.7109375" style="92" customWidth="1"/>
    <col min="2046" max="2046" width="12" style="92" bestFit="1" customWidth="1"/>
    <col min="2047" max="2047" width="10.42578125" style="92" bestFit="1" customWidth="1"/>
    <col min="2048" max="2049" width="12" style="92" bestFit="1" customWidth="1"/>
    <col min="2050" max="2050" width="10.42578125" style="92" bestFit="1" customWidth="1"/>
    <col min="2051" max="2051" width="12" style="92" bestFit="1" customWidth="1"/>
    <col min="2052" max="2052" width="20.7109375" style="92" customWidth="1"/>
    <col min="2053" max="2297" width="9.140625" style="92"/>
    <col min="2298" max="2298" width="20.7109375" style="92" customWidth="1"/>
    <col min="2299" max="2301" width="9.7109375" style="92" customWidth="1"/>
    <col min="2302" max="2302" width="12" style="92" bestFit="1" customWidth="1"/>
    <col min="2303" max="2303" width="10.42578125" style="92" bestFit="1" customWidth="1"/>
    <col min="2304" max="2305" width="12" style="92" bestFit="1" customWidth="1"/>
    <col min="2306" max="2306" width="10.42578125" style="92" bestFit="1" customWidth="1"/>
    <col min="2307" max="2307" width="12" style="92" bestFit="1" customWidth="1"/>
    <col min="2308" max="2308" width="20.7109375" style="92" customWidth="1"/>
    <col min="2309" max="2553" width="9.140625" style="92"/>
    <col min="2554" max="2554" width="20.7109375" style="92" customWidth="1"/>
    <col min="2555" max="2557" width="9.7109375" style="92" customWidth="1"/>
    <col min="2558" max="2558" width="12" style="92" bestFit="1" customWidth="1"/>
    <col min="2559" max="2559" width="10.42578125" style="92" bestFit="1" customWidth="1"/>
    <col min="2560" max="2561" width="12" style="92" bestFit="1" customWidth="1"/>
    <col min="2562" max="2562" width="10.42578125" style="92" bestFit="1" customWidth="1"/>
    <col min="2563" max="2563" width="12" style="92" bestFit="1" customWidth="1"/>
    <col min="2564" max="2564" width="20.7109375" style="92" customWidth="1"/>
    <col min="2565" max="2809" width="9.140625" style="92"/>
    <col min="2810" max="2810" width="20.7109375" style="92" customWidth="1"/>
    <col min="2811" max="2813" width="9.7109375" style="92" customWidth="1"/>
    <col min="2814" max="2814" width="12" style="92" bestFit="1" customWidth="1"/>
    <col min="2815" max="2815" width="10.42578125" style="92" bestFit="1" customWidth="1"/>
    <col min="2816" max="2817" width="12" style="92" bestFit="1" customWidth="1"/>
    <col min="2818" max="2818" width="10.42578125" style="92" bestFit="1" customWidth="1"/>
    <col min="2819" max="2819" width="12" style="92" bestFit="1" customWidth="1"/>
    <col min="2820" max="2820" width="20.7109375" style="92" customWidth="1"/>
    <col min="2821" max="3065" width="9.140625" style="92"/>
    <col min="3066" max="3066" width="20.7109375" style="92" customWidth="1"/>
    <col min="3067" max="3069" width="9.7109375" style="92" customWidth="1"/>
    <col min="3070" max="3070" width="12" style="92" bestFit="1" customWidth="1"/>
    <col min="3071" max="3071" width="10.42578125" style="92" bestFit="1" customWidth="1"/>
    <col min="3072" max="3073" width="12" style="92" bestFit="1" customWidth="1"/>
    <col min="3074" max="3074" width="10.42578125" style="92" bestFit="1" customWidth="1"/>
    <col min="3075" max="3075" width="12" style="92" bestFit="1" customWidth="1"/>
    <col min="3076" max="3076" width="20.7109375" style="92" customWidth="1"/>
    <col min="3077" max="3321" width="9.140625" style="92"/>
    <col min="3322" max="3322" width="20.7109375" style="92" customWidth="1"/>
    <col min="3323" max="3325" width="9.7109375" style="92" customWidth="1"/>
    <col min="3326" max="3326" width="12" style="92" bestFit="1" customWidth="1"/>
    <col min="3327" max="3327" width="10.42578125" style="92" bestFit="1" customWidth="1"/>
    <col min="3328" max="3329" width="12" style="92" bestFit="1" customWidth="1"/>
    <col min="3330" max="3330" width="10.42578125" style="92" bestFit="1" customWidth="1"/>
    <col min="3331" max="3331" width="12" style="92" bestFit="1" customWidth="1"/>
    <col min="3332" max="3332" width="20.7109375" style="92" customWidth="1"/>
    <col min="3333" max="3577" width="9.140625" style="92"/>
    <col min="3578" max="3578" width="20.7109375" style="92" customWidth="1"/>
    <col min="3579" max="3581" width="9.7109375" style="92" customWidth="1"/>
    <col min="3582" max="3582" width="12" style="92" bestFit="1" customWidth="1"/>
    <col min="3583" max="3583" width="10.42578125" style="92" bestFit="1" customWidth="1"/>
    <col min="3584" max="3585" width="12" style="92" bestFit="1" customWidth="1"/>
    <col min="3586" max="3586" width="10.42578125" style="92" bestFit="1" customWidth="1"/>
    <col min="3587" max="3587" width="12" style="92" bestFit="1" customWidth="1"/>
    <col min="3588" max="3588" width="20.7109375" style="92" customWidth="1"/>
    <col min="3589" max="3833" width="9.140625" style="92"/>
    <col min="3834" max="3834" width="20.7109375" style="92" customWidth="1"/>
    <col min="3835" max="3837" width="9.7109375" style="92" customWidth="1"/>
    <col min="3838" max="3838" width="12" style="92" bestFit="1" customWidth="1"/>
    <col min="3839" max="3839" width="10.42578125" style="92" bestFit="1" customWidth="1"/>
    <col min="3840" max="3841" width="12" style="92" bestFit="1" customWidth="1"/>
    <col min="3842" max="3842" width="10.42578125" style="92" bestFit="1" customWidth="1"/>
    <col min="3843" max="3843" width="12" style="92" bestFit="1" customWidth="1"/>
    <col min="3844" max="3844" width="20.7109375" style="92" customWidth="1"/>
    <col min="3845" max="4089" width="9.140625" style="92"/>
    <col min="4090" max="4090" width="20.7109375" style="92" customWidth="1"/>
    <col min="4091" max="4093" width="9.7109375" style="92" customWidth="1"/>
    <col min="4094" max="4094" width="12" style="92" bestFit="1" customWidth="1"/>
    <col min="4095" max="4095" width="10.42578125" style="92" bestFit="1" customWidth="1"/>
    <col min="4096" max="4097" width="12" style="92" bestFit="1" customWidth="1"/>
    <col min="4098" max="4098" width="10.42578125" style="92" bestFit="1" customWidth="1"/>
    <col min="4099" max="4099" width="12" style="92" bestFit="1" customWidth="1"/>
    <col min="4100" max="4100" width="20.7109375" style="92" customWidth="1"/>
    <col min="4101" max="4345" width="9.140625" style="92"/>
    <col min="4346" max="4346" width="20.7109375" style="92" customWidth="1"/>
    <col min="4347" max="4349" width="9.7109375" style="92" customWidth="1"/>
    <col min="4350" max="4350" width="12" style="92" bestFit="1" customWidth="1"/>
    <col min="4351" max="4351" width="10.42578125" style="92" bestFit="1" customWidth="1"/>
    <col min="4352" max="4353" width="12" style="92" bestFit="1" customWidth="1"/>
    <col min="4354" max="4354" width="10.42578125" style="92" bestFit="1" customWidth="1"/>
    <col min="4355" max="4355" width="12" style="92" bestFit="1" customWidth="1"/>
    <col min="4356" max="4356" width="20.7109375" style="92" customWidth="1"/>
    <col min="4357" max="4601" width="9.140625" style="92"/>
    <col min="4602" max="4602" width="20.7109375" style="92" customWidth="1"/>
    <col min="4603" max="4605" width="9.7109375" style="92" customWidth="1"/>
    <col min="4606" max="4606" width="12" style="92" bestFit="1" customWidth="1"/>
    <col min="4607" max="4607" width="10.42578125" style="92" bestFit="1" customWidth="1"/>
    <col min="4608" max="4609" width="12" style="92" bestFit="1" customWidth="1"/>
    <col min="4610" max="4610" width="10.42578125" style="92" bestFit="1" customWidth="1"/>
    <col min="4611" max="4611" width="12" style="92" bestFit="1" customWidth="1"/>
    <col min="4612" max="4612" width="20.7109375" style="92" customWidth="1"/>
    <col min="4613" max="4857" width="9.140625" style="92"/>
    <col min="4858" max="4858" width="20.7109375" style="92" customWidth="1"/>
    <col min="4859" max="4861" width="9.7109375" style="92" customWidth="1"/>
    <col min="4862" max="4862" width="12" style="92" bestFit="1" customWidth="1"/>
    <col min="4863" max="4863" width="10.42578125" style="92" bestFit="1" customWidth="1"/>
    <col min="4864" max="4865" width="12" style="92" bestFit="1" customWidth="1"/>
    <col min="4866" max="4866" width="10.42578125" style="92" bestFit="1" customWidth="1"/>
    <col min="4867" max="4867" width="12" style="92" bestFit="1" customWidth="1"/>
    <col min="4868" max="4868" width="20.7109375" style="92" customWidth="1"/>
    <col min="4869" max="5113" width="9.140625" style="92"/>
    <col min="5114" max="5114" width="20.7109375" style="92" customWidth="1"/>
    <col min="5115" max="5117" width="9.7109375" style="92" customWidth="1"/>
    <col min="5118" max="5118" width="12" style="92" bestFit="1" customWidth="1"/>
    <col min="5119" max="5119" width="10.42578125" style="92" bestFit="1" customWidth="1"/>
    <col min="5120" max="5121" width="12" style="92" bestFit="1" customWidth="1"/>
    <col min="5122" max="5122" width="10.42578125" style="92" bestFit="1" customWidth="1"/>
    <col min="5123" max="5123" width="12" style="92" bestFit="1" customWidth="1"/>
    <col min="5124" max="5124" width="20.7109375" style="92" customWidth="1"/>
    <col min="5125" max="5369" width="9.140625" style="92"/>
    <col min="5370" max="5370" width="20.7109375" style="92" customWidth="1"/>
    <col min="5371" max="5373" width="9.7109375" style="92" customWidth="1"/>
    <col min="5374" max="5374" width="12" style="92" bestFit="1" customWidth="1"/>
    <col min="5375" max="5375" width="10.42578125" style="92" bestFit="1" customWidth="1"/>
    <col min="5376" max="5377" width="12" style="92" bestFit="1" customWidth="1"/>
    <col min="5378" max="5378" width="10.42578125" style="92" bestFit="1" customWidth="1"/>
    <col min="5379" max="5379" width="12" style="92" bestFit="1" customWidth="1"/>
    <col min="5380" max="5380" width="20.7109375" style="92" customWidth="1"/>
    <col min="5381" max="5625" width="9.140625" style="92"/>
    <col min="5626" max="5626" width="20.7109375" style="92" customWidth="1"/>
    <col min="5627" max="5629" width="9.7109375" style="92" customWidth="1"/>
    <col min="5630" max="5630" width="12" style="92" bestFit="1" customWidth="1"/>
    <col min="5631" max="5631" width="10.42578125" style="92" bestFit="1" customWidth="1"/>
    <col min="5632" max="5633" width="12" style="92" bestFit="1" customWidth="1"/>
    <col min="5634" max="5634" width="10.42578125" style="92" bestFit="1" customWidth="1"/>
    <col min="5635" max="5635" width="12" style="92" bestFit="1" customWidth="1"/>
    <col min="5636" max="5636" width="20.7109375" style="92" customWidth="1"/>
    <col min="5637" max="5881" width="9.140625" style="92"/>
    <col min="5882" max="5882" width="20.7109375" style="92" customWidth="1"/>
    <col min="5883" max="5885" width="9.7109375" style="92" customWidth="1"/>
    <col min="5886" max="5886" width="12" style="92" bestFit="1" customWidth="1"/>
    <col min="5887" max="5887" width="10.42578125" style="92" bestFit="1" customWidth="1"/>
    <col min="5888" max="5889" width="12" style="92" bestFit="1" customWidth="1"/>
    <col min="5890" max="5890" width="10.42578125" style="92" bestFit="1" customWidth="1"/>
    <col min="5891" max="5891" width="12" style="92" bestFit="1" customWidth="1"/>
    <col min="5892" max="5892" width="20.7109375" style="92" customWidth="1"/>
    <col min="5893" max="6137" width="9.140625" style="92"/>
    <col min="6138" max="6138" width="20.7109375" style="92" customWidth="1"/>
    <col min="6139" max="6141" width="9.7109375" style="92" customWidth="1"/>
    <col min="6142" max="6142" width="12" style="92" bestFit="1" customWidth="1"/>
    <col min="6143" max="6143" width="10.42578125" style="92" bestFit="1" customWidth="1"/>
    <col min="6144" max="6145" width="12" style="92" bestFit="1" customWidth="1"/>
    <col min="6146" max="6146" width="10.42578125" style="92" bestFit="1" customWidth="1"/>
    <col min="6147" max="6147" width="12" style="92" bestFit="1" customWidth="1"/>
    <col min="6148" max="6148" width="20.7109375" style="92" customWidth="1"/>
    <col min="6149" max="6393" width="9.140625" style="92"/>
    <col min="6394" max="6394" width="20.7109375" style="92" customWidth="1"/>
    <col min="6395" max="6397" width="9.7109375" style="92" customWidth="1"/>
    <col min="6398" max="6398" width="12" style="92" bestFit="1" customWidth="1"/>
    <col min="6399" max="6399" width="10.42578125" style="92" bestFit="1" customWidth="1"/>
    <col min="6400" max="6401" width="12" style="92" bestFit="1" customWidth="1"/>
    <col min="6402" max="6402" width="10.42578125" style="92" bestFit="1" customWidth="1"/>
    <col min="6403" max="6403" width="12" style="92" bestFit="1" customWidth="1"/>
    <col min="6404" max="6404" width="20.7109375" style="92" customWidth="1"/>
    <col min="6405" max="6649" width="9.140625" style="92"/>
    <col min="6650" max="6650" width="20.7109375" style="92" customWidth="1"/>
    <col min="6651" max="6653" width="9.7109375" style="92" customWidth="1"/>
    <col min="6654" max="6654" width="12" style="92" bestFit="1" customWidth="1"/>
    <col min="6655" max="6655" width="10.42578125" style="92" bestFit="1" customWidth="1"/>
    <col min="6656" max="6657" width="12" style="92" bestFit="1" customWidth="1"/>
    <col min="6658" max="6658" width="10.42578125" style="92" bestFit="1" customWidth="1"/>
    <col min="6659" max="6659" width="12" style="92" bestFit="1" customWidth="1"/>
    <col min="6660" max="6660" width="20.7109375" style="92" customWidth="1"/>
    <col min="6661" max="6905" width="9.140625" style="92"/>
    <col min="6906" max="6906" width="20.7109375" style="92" customWidth="1"/>
    <col min="6907" max="6909" width="9.7109375" style="92" customWidth="1"/>
    <col min="6910" max="6910" width="12" style="92" bestFit="1" customWidth="1"/>
    <col min="6911" max="6911" width="10.42578125" style="92" bestFit="1" customWidth="1"/>
    <col min="6912" max="6913" width="12" style="92" bestFit="1" customWidth="1"/>
    <col min="6914" max="6914" width="10.42578125" style="92" bestFit="1" customWidth="1"/>
    <col min="6915" max="6915" width="12" style="92" bestFit="1" customWidth="1"/>
    <col min="6916" max="6916" width="20.7109375" style="92" customWidth="1"/>
    <col min="6917" max="7161" width="9.140625" style="92"/>
    <col min="7162" max="7162" width="20.7109375" style="92" customWidth="1"/>
    <col min="7163" max="7165" width="9.7109375" style="92" customWidth="1"/>
    <col min="7166" max="7166" width="12" style="92" bestFit="1" customWidth="1"/>
    <col min="7167" max="7167" width="10.42578125" style="92" bestFit="1" customWidth="1"/>
    <col min="7168" max="7169" width="12" style="92" bestFit="1" customWidth="1"/>
    <col min="7170" max="7170" width="10.42578125" style="92" bestFit="1" customWidth="1"/>
    <col min="7171" max="7171" width="12" style="92" bestFit="1" customWidth="1"/>
    <col min="7172" max="7172" width="20.7109375" style="92" customWidth="1"/>
    <col min="7173" max="7417" width="9.140625" style="92"/>
    <col min="7418" max="7418" width="20.7109375" style="92" customWidth="1"/>
    <col min="7419" max="7421" width="9.7109375" style="92" customWidth="1"/>
    <col min="7422" max="7422" width="12" style="92" bestFit="1" customWidth="1"/>
    <col min="7423" max="7423" width="10.42578125" style="92" bestFit="1" customWidth="1"/>
    <col min="7424" max="7425" width="12" style="92" bestFit="1" customWidth="1"/>
    <col min="7426" max="7426" width="10.42578125" style="92" bestFit="1" customWidth="1"/>
    <col min="7427" max="7427" width="12" style="92" bestFit="1" customWidth="1"/>
    <col min="7428" max="7428" width="20.7109375" style="92" customWidth="1"/>
    <col min="7429" max="7673" width="9.140625" style="92"/>
    <col min="7674" max="7674" width="20.7109375" style="92" customWidth="1"/>
    <col min="7675" max="7677" width="9.7109375" style="92" customWidth="1"/>
    <col min="7678" max="7678" width="12" style="92" bestFit="1" customWidth="1"/>
    <col min="7679" max="7679" width="10.42578125" style="92" bestFit="1" customWidth="1"/>
    <col min="7680" max="7681" width="12" style="92" bestFit="1" customWidth="1"/>
    <col min="7682" max="7682" width="10.42578125" style="92" bestFit="1" customWidth="1"/>
    <col min="7683" max="7683" width="12" style="92" bestFit="1" customWidth="1"/>
    <col min="7684" max="7684" width="20.7109375" style="92" customWidth="1"/>
    <col min="7685" max="7929" width="9.140625" style="92"/>
    <col min="7930" max="7930" width="20.7109375" style="92" customWidth="1"/>
    <col min="7931" max="7933" width="9.7109375" style="92" customWidth="1"/>
    <col min="7934" max="7934" width="12" style="92" bestFit="1" customWidth="1"/>
    <col min="7935" max="7935" width="10.42578125" style="92" bestFit="1" customWidth="1"/>
    <col min="7936" max="7937" width="12" style="92" bestFit="1" customWidth="1"/>
    <col min="7938" max="7938" width="10.42578125" style="92" bestFit="1" customWidth="1"/>
    <col min="7939" max="7939" width="12" style="92" bestFit="1" customWidth="1"/>
    <col min="7940" max="7940" width="20.7109375" style="92" customWidth="1"/>
    <col min="7941" max="8185" width="9.140625" style="92"/>
    <col min="8186" max="8186" width="20.7109375" style="92" customWidth="1"/>
    <col min="8187" max="8189" width="9.7109375" style="92" customWidth="1"/>
    <col min="8190" max="8190" width="12" style="92" bestFit="1" customWidth="1"/>
    <col min="8191" max="8191" width="10.42578125" style="92" bestFit="1" customWidth="1"/>
    <col min="8192" max="8193" width="12" style="92" bestFit="1" customWidth="1"/>
    <col min="8194" max="8194" width="10.42578125" style="92" bestFit="1" customWidth="1"/>
    <col min="8195" max="8195" width="12" style="92" bestFit="1" customWidth="1"/>
    <col min="8196" max="8196" width="20.7109375" style="92" customWidth="1"/>
    <col min="8197" max="8441" width="9.140625" style="92"/>
    <col min="8442" max="8442" width="20.7109375" style="92" customWidth="1"/>
    <col min="8443" max="8445" width="9.7109375" style="92" customWidth="1"/>
    <col min="8446" max="8446" width="12" style="92" bestFit="1" customWidth="1"/>
    <col min="8447" max="8447" width="10.42578125" style="92" bestFit="1" customWidth="1"/>
    <col min="8448" max="8449" width="12" style="92" bestFit="1" customWidth="1"/>
    <col min="8450" max="8450" width="10.42578125" style="92" bestFit="1" customWidth="1"/>
    <col min="8451" max="8451" width="12" style="92" bestFit="1" customWidth="1"/>
    <col min="8452" max="8452" width="20.7109375" style="92" customWidth="1"/>
    <col min="8453" max="8697" width="9.140625" style="92"/>
    <col min="8698" max="8698" width="20.7109375" style="92" customWidth="1"/>
    <col min="8699" max="8701" width="9.7109375" style="92" customWidth="1"/>
    <col min="8702" max="8702" width="12" style="92" bestFit="1" customWidth="1"/>
    <col min="8703" max="8703" width="10.42578125" style="92" bestFit="1" customWidth="1"/>
    <col min="8704" max="8705" width="12" style="92" bestFit="1" customWidth="1"/>
    <col min="8706" max="8706" width="10.42578125" style="92" bestFit="1" customWidth="1"/>
    <col min="8707" max="8707" width="12" style="92" bestFit="1" customWidth="1"/>
    <col min="8708" max="8708" width="20.7109375" style="92" customWidth="1"/>
    <col min="8709" max="8953" width="9.140625" style="92"/>
    <col min="8954" max="8954" width="20.7109375" style="92" customWidth="1"/>
    <col min="8955" max="8957" width="9.7109375" style="92" customWidth="1"/>
    <col min="8958" max="8958" width="12" style="92" bestFit="1" customWidth="1"/>
    <col min="8959" max="8959" width="10.42578125" style="92" bestFit="1" customWidth="1"/>
    <col min="8960" max="8961" width="12" style="92" bestFit="1" customWidth="1"/>
    <col min="8962" max="8962" width="10.42578125" style="92" bestFit="1" customWidth="1"/>
    <col min="8963" max="8963" width="12" style="92" bestFit="1" customWidth="1"/>
    <col min="8964" max="8964" width="20.7109375" style="92" customWidth="1"/>
    <col min="8965" max="9209" width="9.140625" style="92"/>
    <col min="9210" max="9210" width="20.7109375" style="92" customWidth="1"/>
    <col min="9211" max="9213" width="9.7109375" style="92" customWidth="1"/>
    <col min="9214" max="9214" width="12" style="92" bestFit="1" customWidth="1"/>
    <col min="9215" max="9215" width="10.42578125" style="92" bestFit="1" customWidth="1"/>
    <col min="9216" max="9217" width="12" style="92" bestFit="1" customWidth="1"/>
    <col min="9218" max="9218" width="10.42578125" style="92" bestFit="1" customWidth="1"/>
    <col min="9219" max="9219" width="12" style="92" bestFit="1" customWidth="1"/>
    <col min="9220" max="9220" width="20.7109375" style="92" customWidth="1"/>
    <col min="9221" max="9465" width="9.140625" style="92"/>
    <col min="9466" max="9466" width="20.7109375" style="92" customWidth="1"/>
    <col min="9467" max="9469" width="9.7109375" style="92" customWidth="1"/>
    <col min="9470" max="9470" width="12" style="92" bestFit="1" customWidth="1"/>
    <col min="9471" max="9471" width="10.42578125" style="92" bestFit="1" customWidth="1"/>
    <col min="9472" max="9473" width="12" style="92" bestFit="1" customWidth="1"/>
    <col min="9474" max="9474" width="10.42578125" style="92" bestFit="1" customWidth="1"/>
    <col min="9475" max="9475" width="12" style="92" bestFit="1" customWidth="1"/>
    <col min="9476" max="9476" width="20.7109375" style="92" customWidth="1"/>
    <col min="9477" max="9721" width="9.140625" style="92"/>
    <col min="9722" max="9722" width="20.7109375" style="92" customWidth="1"/>
    <col min="9723" max="9725" width="9.7109375" style="92" customWidth="1"/>
    <col min="9726" max="9726" width="12" style="92" bestFit="1" customWidth="1"/>
    <col min="9727" max="9727" width="10.42578125" style="92" bestFit="1" customWidth="1"/>
    <col min="9728" max="9729" width="12" style="92" bestFit="1" customWidth="1"/>
    <col min="9730" max="9730" width="10.42578125" style="92" bestFit="1" customWidth="1"/>
    <col min="9731" max="9731" width="12" style="92" bestFit="1" customWidth="1"/>
    <col min="9732" max="9732" width="20.7109375" style="92" customWidth="1"/>
    <col min="9733" max="9977" width="9.140625" style="92"/>
    <col min="9978" max="9978" width="20.7109375" style="92" customWidth="1"/>
    <col min="9979" max="9981" width="9.7109375" style="92" customWidth="1"/>
    <col min="9982" max="9982" width="12" style="92" bestFit="1" customWidth="1"/>
    <col min="9983" max="9983" width="10.42578125" style="92" bestFit="1" customWidth="1"/>
    <col min="9984" max="9985" width="12" style="92" bestFit="1" customWidth="1"/>
    <col min="9986" max="9986" width="10.42578125" style="92" bestFit="1" customWidth="1"/>
    <col min="9987" max="9987" width="12" style="92" bestFit="1" customWidth="1"/>
    <col min="9988" max="9988" width="20.7109375" style="92" customWidth="1"/>
    <col min="9989" max="10233" width="9.140625" style="92"/>
    <col min="10234" max="10234" width="20.7109375" style="92" customWidth="1"/>
    <col min="10235" max="10237" width="9.7109375" style="92" customWidth="1"/>
    <col min="10238" max="10238" width="12" style="92" bestFit="1" customWidth="1"/>
    <col min="10239" max="10239" width="10.42578125" style="92" bestFit="1" customWidth="1"/>
    <col min="10240" max="10241" width="12" style="92" bestFit="1" customWidth="1"/>
    <col min="10242" max="10242" width="10.42578125" style="92" bestFit="1" customWidth="1"/>
    <col min="10243" max="10243" width="12" style="92" bestFit="1" customWidth="1"/>
    <col min="10244" max="10244" width="20.7109375" style="92" customWidth="1"/>
    <col min="10245" max="10489" width="9.140625" style="92"/>
    <col min="10490" max="10490" width="20.7109375" style="92" customWidth="1"/>
    <col min="10491" max="10493" width="9.7109375" style="92" customWidth="1"/>
    <col min="10494" max="10494" width="12" style="92" bestFit="1" customWidth="1"/>
    <col min="10495" max="10495" width="10.42578125" style="92" bestFit="1" customWidth="1"/>
    <col min="10496" max="10497" width="12" style="92" bestFit="1" customWidth="1"/>
    <col min="10498" max="10498" width="10.42578125" style="92" bestFit="1" customWidth="1"/>
    <col min="10499" max="10499" width="12" style="92" bestFit="1" customWidth="1"/>
    <col min="10500" max="10500" width="20.7109375" style="92" customWidth="1"/>
    <col min="10501" max="10745" width="9.140625" style="92"/>
    <col min="10746" max="10746" width="20.7109375" style="92" customWidth="1"/>
    <col min="10747" max="10749" width="9.7109375" style="92" customWidth="1"/>
    <col min="10750" max="10750" width="12" style="92" bestFit="1" customWidth="1"/>
    <col min="10751" max="10751" width="10.42578125" style="92" bestFit="1" customWidth="1"/>
    <col min="10752" max="10753" width="12" style="92" bestFit="1" customWidth="1"/>
    <col min="10754" max="10754" width="10.42578125" style="92" bestFit="1" customWidth="1"/>
    <col min="10755" max="10755" width="12" style="92" bestFit="1" customWidth="1"/>
    <col min="10756" max="10756" width="20.7109375" style="92" customWidth="1"/>
    <col min="10757" max="11001" width="9.140625" style="92"/>
    <col min="11002" max="11002" width="20.7109375" style="92" customWidth="1"/>
    <col min="11003" max="11005" width="9.7109375" style="92" customWidth="1"/>
    <col min="11006" max="11006" width="12" style="92" bestFit="1" customWidth="1"/>
    <col min="11007" max="11007" width="10.42578125" style="92" bestFit="1" customWidth="1"/>
    <col min="11008" max="11009" width="12" style="92" bestFit="1" customWidth="1"/>
    <col min="11010" max="11010" width="10.42578125" style="92" bestFit="1" customWidth="1"/>
    <col min="11011" max="11011" width="12" style="92" bestFit="1" customWidth="1"/>
    <col min="11012" max="11012" width="20.7109375" style="92" customWidth="1"/>
    <col min="11013" max="11257" width="9.140625" style="92"/>
    <col min="11258" max="11258" width="20.7109375" style="92" customWidth="1"/>
    <col min="11259" max="11261" width="9.7109375" style="92" customWidth="1"/>
    <col min="11262" max="11262" width="12" style="92" bestFit="1" customWidth="1"/>
    <col min="11263" max="11263" width="10.42578125" style="92" bestFit="1" customWidth="1"/>
    <col min="11264" max="11265" width="12" style="92" bestFit="1" customWidth="1"/>
    <col min="11266" max="11266" width="10.42578125" style="92" bestFit="1" customWidth="1"/>
    <col min="11267" max="11267" width="12" style="92" bestFit="1" customWidth="1"/>
    <col min="11268" max="11268" width="20.7109375" style="92" customWidth="1"/>
    <col min="11269" max="11513" width="9.140625" style="92"/>
    <col min="11514" max="11514" width="20.7109375" style="92" customWidth="1"/>
    <col min="11515" max="11517" width="9.7109375" style="92" customWidth="1"/>
    <col min="11518" max="11518" width="12" style="92" bestFit="1" customWidth="1"/>
    <col min="11519" max="11519" width="10.42578125" style="92" bestFit="1" customWidth="1"/>
    <col min="11520" max="11521" width="12" style="92" bestFit="1" customWidth="1"/>
    <col min="11522" max="11522" width="10.42578125" style="92" bestFit="1" customWidth="1"/>
    <col min="11523" max="11523" width="12" style="92" bestFit="1" customWidth="1"/>
    <col min="11524" max="11524" width="20.7109375" style="92" customWidth="1"/>
    <col min="11525" max="11769" width="9.140625" style="92"/>
    <col min="11770" max="11770" width="20.7109375" style="92" customWidth="1"/>
    <col min="11771" max="11773" width="9.7109375" style="92" customWidth="1"/>
    <col min="11774" max="11774" width="12" style="92" bestFit="1" customWidth="1"/>
    <col min="11775" max="11775" width="10.42578125" style="92" bestFit="1" customWidth="1"/>
    <col min="11776" max="11777" width="12" style="92" bestFit="1" customWidth="1"/>
    <col min="11778" max="11778" width="10.42578125" style="92" bestFit="1" customWidth="1"/>
    <col min="11779" max="11779" width="12" style="92" bestFit="1" customWidth="1"/>
    <col min="11780" max="11780" width="20.7109375" style="92" customWidth="1"/>
    <col min="11781" max="12025" width="9.140625" style="92"/>
    <col min="12026" max="12026" width="20.7109375" style="92" customWidth="1"/>
    <col min="12027" max="12029" width="9.7109375" style="92" customWidth="1"/>
    <col min="12030" max="12030" width="12" style="92" bestFit="1" customWidth="1"/>
    <col min="12031" max="12031" width="10.42578125" style="92" bestFit="1" customWidth="1"/>
    <col min="12032" max="12033" width="12" style="92" bestFit="1" customWidth="1"/>
    <col min="12034" max="12034" width="10.42578125" style="92" bestFit="1" customWidth="1"/>
    <col min="12035" max="12035" width="12" style="92" bestFit="1" customWidth="1"/>
    <col min="12036" max="12036" width="20.7109375" style="92" customWidth="1"/>
    <col min="12037" max="12281" width="9.140625" style="92"/>
    <col min="12282" max="12282" width="20.7109375" style="92" customWidth="1"/>
    <col min="12283" max="12285" width="9.7109375" style="92" customWidth="1"/>
    <col min="12286" max="12286" width="12" style="92" bestFit="1" customWidth="1"/>
    <col min="12287" max="12287" width="10.42578125" style="92" bestFit="1" customWidth="1"/>
    <col min="12288" max="12289" width="12" style="92" bestFit="1" customWidth="1"/>
    <col min="12290" max="12290" width="10.42578125" style="92" bestFit="1" customWidth="1"/>
    <col min="12291" max="12291" width="12" style="92" bestFit="1" customWidth="1"/>
    <col min="12292" max="12292" width="20.7109375" style="92" customWidth="1"/>
    <col min="12293" max="12537" width="9.140625" style="92"/>
    <col min="12538" max="12538" width="20.7109375" style="92" customWidth="1"/>
    <col min="12539" max="12541" width="9.7109375" style="92" customWidth="1"/>
    <col min="12542" max="12542" width="12" style="92" bestFit="1" customWidth="1"/>
    <col min="12543" max="12543" width="10.42578125" style="92" bestFit="1" customWidth="1"/>
    <col min="12544" max="12545" width="12" style="92" bestFit="1" customWidth="1"/>
    <col min="12546" max="12546" width="10.42578125" style="92" bestFit="1" customWidth="1"/>
    <col min="12547" max="12547" width="12" style="92" bestFit="1" customWidth="1"/>
    <col min="12548" max="12548" width="20.7109375" style="92" customWidth="1"/>
    <col min="12549" max="12793" width="9.140625" style="92"/>
    <col min="12794" max="12794" width="20.7109375" style="92" customWidth="1"/>
    <col min="12795" max="12797" width="9.7109375" style="92" customWidth="1"/>
    <col min="12798" max="12798" width="12" style="92" bestFit="1" customWidth="1"/>
    <col min="12799" max="12799" width="10.42578125" style="92" bestFit="1" customWidth="1"/>
    <col min="12800" max="12801" width="12" style="92" bestFit="1" customWidth="1"/>
    <col min="12802" max="12802" width="10.42578125" style="92" bestFit="1" customWidth="1"/>
    <col min="12803" max="12803" width="12" style="92" bestFit="1" customWidth="1"/>
    <col min="12804" max="12804" width="20.7109375" style="92" customWidth="1"/>
    <col min="12805" max="13049" width="9.140625" style="92"/>
    <col min="13050" max="13050" width="20.7109375" style="92" customWidth="1"/>
    <col min="13051" max="13053" width="9.7109375" style="92" customWidth="1"/>
    <col min="13054" max="13054" width="12" style="92" bestFit="1" customWidth="1"/>
    <col min="13055" max="13055" width="10.42578125" style="92" bestFit="1" customWidth="1"/>
    <col min="13056" max="13057" width="12" style="92" bestFit="1" customWidth="1"/>
    <col min="13058" max="13058" width="10.42578125" style="92" bestFit="1" customWidth="1"/>
    <col min="13059" max="13059" width="12" style="92" bestFit="1" customWidth="1"/>
    <col min="13060" max="13060" width="20.7109375" style="92" customWidth="1"/>
    <col min="13061" max="13305" width="9.140625" style="92"/>
    <col min="13306" max="13306" width="20.7109375" style="92" customWidth="1"/>
    <col min="13307" max="13309" width="9.7109375" style="92" customWidth="1"/>
    <col min="13310" max="13310" width="12" style="92" bestFit="1" customWidth="1"/>
    <col min="13311" max="13311" width="10.42578125" style="92" bestFit="1" customWidth="1"/>
    <col min="13312" max="13313" width="12" style="92" bestFit="1" customWidth="1"/>
    <col min="13314" max="13314" width="10.42578125" style="92" bestFit="1" customWidth="1"/>
    <col min="13315" max="13315" width="12" style="92" bestFit="1" customWidth="1"/>
    <col min="13316" max="13316" width="20.7109375" style="92" customWidth="1"/>
    <col min="13317" max="13561" width="9.140625" style="92"/>
    <col min="13562" max="13562" width="20.7109375" style="92" customWidth="1"/>
    <col min="13563" max="13565" width="9.7109375" style="92" customWidth="1"/>
    <col min="13566" max="13566" width="12" style="92" bestFit="1" customWidth="1"/>
    <col min="13567" max="13567" width="10.42578125" style="92" bestFit="1" customWidth="1"/>
    <col min="13568" max="13569" width="12" style="92" bestFit="1" customWidth="1"/>
    <col min="13570" max="13570" width="10.42578125" style="92" bestFit="1" customWidth="1"/>
    <col min="13571" max="13571" width="12" style="92" bestFit="1" customWidth="1"/>
    <col min="13572" max="13572" width="20.7109375" style="92" customWidth="1"/>
    <col min="13573" max="13817" width="9.140625" style="92"/>
    <col min="13818" max="13818" width="20.7109375" style="92" customWidth="1"/>
    <col min="13819" max="13821" width="9.7109375" style="92" customWidth="1"/>
    <col min="13822" max="13822" width="12" style="92" bestFit="1" customWidth="1"/>
    <col min="13823" max="13823" width="10.42578125" style="92" bestFit="1" customWidth="1"/>
    <col min="13824" max="13825" width="12" style="92" bestFit="1" customWidth="1"/>
    <col min="13826" max="13826" width="10.42578125" style="92" bestFit="1" customWidth="1"/>
    <col min="13827" max="13827" width="12" style="92" bestFit="1" customWidth="1"/>
    <col min="13828" max="13828" width="20.7109375" style="92" customWidth="1"/>
    <col min="13829" max="14073" width="9.140625" style="92"/>
    <col min="14074" max="14074" width="20.7109375" style="92" customWidth="1"/>
    <col min="14075" max="14077" width="9.7109375" style="92" customWidth="1"/>
    <col min="14078" max="14078" width="12" style="92" bestFit="1" customWidth="1"/>
    <col min="14079" max="14079" width="10.42578125" style="92" bestFit="1" customWidth="1"/>
    <col min="14080" max="14081" width="12" style="92" bestFit="1" customWidth="1"/>
    <col min="14082" max="14082" width="10.42578125" style="92" bestFit="1" customWidth="1"/>
    <col min="14083" max="14083" width="12" style="92" bestFit="1" customWidth="1"/>
    <col min="14084" max="14084" width="20.7109375" style="92" customWidth="1"/>
    <col min="14085" max="14329" width="9.140625" style="92"/>
    <col min="14330" max="14330" width="20.7109375" style="92" customWidth="1"/>
    <col min="14331" max="14333" width="9.7109375" style="92" customWidth="1"/>
    <col min="14334" max="14334" width="12" style="92" bestFit="1" customWidth="1"/>
    <col min="14335" max="14335" width="10.42578125" style="92" bestFit="1" customWidth="1"/>
    <col min="14336" max="14337" width="12" style="92" bestFit="1" customWidth="1"/>
    <col min="14338" max="14338" width="10.42578125" style="92" bestFit="1" customWidth="1"/>
    <col min="14339" max="14339" width="12" style="92" bestFit="1" customWidth="1"/>
    <col min="14340" max="14340" width="20.7109375" style="92" customWidth="1"/>
    <col min="14341" max="14585" width="9.140625" style="92"/>
    <col min="14586" max="14586" width="20.7109375" style="92" customWidth="1"/>
    <col min="14587" max="14589" width="9.7109375" style="92" customWidth="1"/>
    <col min="14590" max="14590" width="12" style="92" bestFit="1" customWidth="1"/>
    <col min="14591" max="14591" width="10.42578125" style="92" bestFit="1" customWidth="1"/>
    <col min="14592" max="14593" width="12" style="92" bestFit="1" customWidth="1"/>
    <col min="14594" max="14594" width="10.42578125" style="92" bestFit="1" customWidth="1"/>
    <col min="14595" max="14595" width="12" style="92" bestFit="1" customWidth="1"/>
    <col min="14596" max="14596" width="20.7109375" style="92" customWidth="1"/>
    <col min="14597" max="14841" width="9.140625" style="92"/>
    <col min="14842" max="14842" width="20.7109375" style="92" customWidth="1"/>
    <col min="14843" max="14845" width="9.7109375" style="92" customWidth="1"/>
    <col min="14846" max="14846" width="12" style="92" bestFit="1" customWidth="1"/>
    <col min="14847" max="14847" width="10.42578125" style="92" bestFit="1" customWidth="1"/>
    <col min="14848" max="14849" width="12" style="92" bestFit="1" customWidth="1"/>
    <col min="14850" max="14850" width="10.42578125" style="92" bestFit="1" customWidth="1"/>
    <col min="14851" max="14851" width="12" style="92" bestFit="1" customWidth="1"/>
    <col min="14852" max="14852" width="20.7109375" style="92" customWidth="1"/>
    <col min="14853" max="15097" width="9.140625" style="92"/>
    <col min="15098" max="15098" width="20.7109375" style="92" customWidth="1"/>
    <col min="15099" max="15101" width="9.7109375" style="92" customWidth="1"/>
    <col min="15102" max="15102" width="12" style="92" bestFit="1" customWidth="1"/>
    <col min="15103" max="15103" width="10.42578125" style="92" bestFit="1" customWidth="1"/>
    <col min="15104" max="15105" width="12" style="92" bestFit="1" customWidth="1"/>
    <col min="15106" max="15106" width="10.42578125" style="92" bestFit="1" customWidth="1"/>
    <col min="15107" max="15107" width="12" style="92" bestFit="1" customWidth="1"/>
    <col min="15108" max="15108" width="20.7109375" style="92" customWidth="1"/>
    <col min="15109" max="15353" width="9.140625" style="92"/>
    <col min="15354" max="15354" width="20.7109375" style="92" customWidth="1"/>
    <col min="15355" max="15357" width="9.7109375" style="92" customWidth="1"/>
    <col min="15358" max="15358" width="12" style="92" bestFit="1" customWidth="1"/>
    <col min="15359" max="15359" width="10.42578125" style="92" bestFit="1" customWidth="1"/>
    <col min="15360" max="15361" width="12" style="92" bestFit="1" customWidth="1"/>
    <col min="15362" max="15362" width="10.42578125" style="92" bestFit="1" customWidth="1"/>
    <col min="15363" max="15363" width="12" style="92" bestFit="1" customWidth="1"/>
    <col min="15364" max="15364" width="20.7109375" style="92" customWidth="1"/>
    <col min="15365" max="15609" width="9.140625" style="92"/>
    <col min="15610" max="15610" width="20.7109375" style="92" customWidth="1"/>
    <col min="15611" max="15613" width="9.7109375" style="92" customWidth="1"/>
    <col min="15614" max="15614" width="12" style="92" bestFit="1" customWidth="1"/>
    <col min="15615" max="15615" width="10.42578125" style="92" bestFit="1" customWidth="1"/>
    <col min="15616" max="15617" width="12" style="92" bestFit="1" customWidth="1"/>
    <col min="15618" max="15618" width="10.42578125" style="92" bestFit="1" customWidth="1"/>
    <col min="15619" max="15619" width="12" style="92" bestFit="1" customWidth="1"/>
    <col min="15620" max="15620" width="20.7109375" style="92" customWidth="1"/>
    <col min="15621" max="15865" width="9.140625" style="92"/>
    <col min="15866" max="15866" width="20.7109375" style="92" customWidth="1"/>
    <col min="15867" max="15869" width="9.7109375" style="92" customWidth="1"/>
    <col min="15870" max="15870" width="12" style="92" bestFit="1" customWidth="1"/>
    <col min="15871" max="15871" width="10.42578125" style="92" bestFit="1" customWidth="1"/>
    <col min="15872" max="15873" width="12" style="92" bestFit="1" customWidth="1"/>
    <col min="15874" max="15874" width="10.42578125" style="92" bestFit="1" customWidth="1"/>
    <col min="15875" max="15875" width="12" style="92" bestFit="1" customWidth="1"/>
    <col min="15876" max="15876" width="20.7109375" style="92" customWidth="1"/>
    <col min="15877" max="16121" width="9.140625" style="92"/>
    <col min="16122" max="16122" width="20.7109375" style="92" customWidth="1"/>
    <col min="16123" max="16125" width="9.7109375" style="92" customWidth="1"/>
    <col min="16126" max="16126" width="12" style="92" bestFit="1" customWidth="1"/>
    <col min="16127" max="16127" width="10.42578125" style="92" bestFit="1" customWidth="1"/>
    <col min="16128" max="16129" width="12" style="92" bestFit="1" customWidth="1"/>
    <col min="16130" max="16130" width="10.42578125" style="92" bestFit="1" customWidth="1"/>
    <col min="16131" max="16131" width="12" style="92" bestFit="1" customWidth="1"/>
    <col min="16132" max="16132" width="20.7109375" style="92" customWidth="1"/>
    <col min="16133" max="16384" width="9.140625" style="92"/>
  </cols>
  <sheetData>
    <row r="1" spans="1:9" s="3" customFormat="1" ht="30.75">
      <c r="A1" s="101" t="s">
        <v>127</v>
      </c>
      <c r="B1" s="102"/>
      <c r="C1" s="102"/>
      <c r="D1" s="102"/>
      <c r="E1" s="102"/>
      <c r="F1" s="103" t="s">
        <v>126</v>
      </c>
    </row>
    <row r="2" spans="1:9" s="3" customFormat="1" ht="12.75">
      <c r="A2" s="98"/>
      <c r="B2" s="99"/>
      <c r="C2" s="99"/>
      <c r="D2" s="99"/>
      <c r="E2" s="99"/>
      <c r="F2" s="99"/>
    </row>
    <row r="3" spans="1:9" s="78" customFormat="1" ht="21.75">
      <c r="A3" s="513" t="s">
        <v>133</v>
      </c>
      <c r="B3" s="513"/>
      <c r="C3" s="513"/>
      <c r="D3" s="513"/>
      <c r="E3" s="513"/>
      <c r="F3" s="513"/>
    </row>
    <row r="4" spans="1:9" s="80" customFormat="1" ht="17.25" customHeight="1">
      <c r="A4" s="524" t="s">
        <v>432</v>
      </c>
      <c r="B4" s="524"/>
      <c r="C4" s="524"/>
      <c r="D4" s="524"/>
      <c r="E4" s="524"/>
      <c r="F4" s="524"/>
      <c r="G4" s="79"/>
      <c r="H4" s="79"/>
      <c r="I4" s="79"/>
    </row>
    <row r="5" spans="1:9" s="78" customFormat="1" ht="18" customHeight="1">
      <c r="A5" s="525" t="s">
        <v>431</v>
      </c>
      <c r="B5" s="526"/>
      <c r="C5" s="526"/>
      <c r="D5" s="526"/>
      <c r="E5" s="526"/>
      <c r="F5" s="526"/>
    </row>
    <row r="6" spans="1:9" s="80" customFormat="1" ht="12.75" customHeight="1">
      <c r="A6" s="523" t="s">
        <v>440</v>
      </c>
      <c r="B6" s="523"/>
      <c r="C6" s="523"/>
      <c r="D6" s="523"/>
      <c r="E6" s="523"/>
      <c r="F6" s="523"/>
      <c r="G6" s="79"/>
      <c r="H6" s="79"/>
      <c r="I6" s="79"/>
    </row>
    <row r="7" spans="1:9" s="78" customFormat="1" ht="20.25">
      <c r="A7" s="18" t="s">
        <v>55</v>
      </c>
      <c r="B7" s="19"/>
      <c r="C7" s="19"/>
      <c r="D7" s="19"/>
      <c r="E7" s="81"/>
      <c r="F7" s="20" t="s">
        <v>320</v>
      </c>
    </row>
    <row r="8" spans="1:9" s="83" customFormat="1" ht="18.75">
      <c r="A8" s="527" t="s">
        <v>111</v>
      </c>
      <c r="B8" s="530" t="s">
        <v>399</v>
      </c>
      <c r="C8" s="531"/>
      <c r="D8" s="532"/>
      <c r="E8" s="533" t="s">
        <v>398</v>
      </c>
      <c r="F8" s="536" t="s">
        <v>278</v>
      </c>
    </row>
    <row r="9" spans="1:9" s="83" customFormat="1" ht="18.75">
      <c r="A9" s="528"/>
      <c r="B9" s="213" t="s">
        <v>257</v>
      </c>
      <c r="C9" s="213" t="s">
        <v>258</v>
      </c>
      <c r="D9" s="213" t="s">
        <v>259</v>
      </c>
      <c r="E9" s="534"/>
      <c r="F9" s="537"/>
    </row>
    <row r="10" spans="1:9" s="83" customFormat="1" ht="12.75">
      <c r="A10" s="529"/>
      <c r="B10" s="410" t="s">
        <v>279</v>
      </c>
      <c r="C10" s="410" t="s">
        <v>280</v>
      </c>
      <c r="D10" s="410" t="s">
        <v>281</v>
      </c>
      <c r="E10" s="535"/>
      <c r="F10" s="538"/>
    </row>
    <row r="11" spans="1:9" s="86" customFormat="1" ht="18.75" customHeight="1" thickBot="1">
      <c r="A11" s="104" t="s">
        <v>105</v>
      </c>
      <c r="B11" s="84">
        <v>126599</v>
      </c>
      <c r="C11" s="84">
        <v>0</v>
      </c>
      <c r="D11" s="84">
        <v>15</v>
      </c>
      <c r="E11" s="85">
        <f>SUM(B11:D11)</f>
        <v>126614</v>
      </c>
      <c r="F11" s="270" t="s">
        <v>152</v>
      </c>
    </row>
    <row r="12" spans="1:9" s="86" customFormat="1" ht="18.75" customHeight="1" thickBot="1">
      <c r="A12" s="105" t="s">
        <v>106</v>
      </c>
      <c r="B12" s="87">
        <v>46431</v>
      </c>
      <c r="C12" s="87">
        <v>0</v>
      </c>
      <c r="D12" s="87">
        <v>53</v>
      </c>
      <c r="E12" s="88">
        <f>SUM(B12:D12)</f>
        <v>46484</v>
      </c>
      <c r="F12" s="194" t="s">
        <v>86</v>
      </c>
    </row>
    <row r="13" spans="1:9" s="86" customFormat="1" ht="18.75" customHeight="1" thickBot="1">
      <c r="A13" s="104" t="s">
        <v>107</v>
      </c>
      <c r="B13" s="84">
        <v>164085</v>
      </c>
      <c r="C13" s="84">
        <v>0</v>
      </c>
      <c r="D13" s="84">
        <v>105</v>
      </c>
      <c r="E13" s="85">
        <f t="shared" ref="E13:E21" si="0">SUM(B13:D13)</f>
        <v>164190</v>
      </c>
      <c r="F13" s="270" t="s">
        <v>87</v>
      </c>
    </row>
    <row r="14" spans="1:9" s="86" customFormat="1" ht="18.75" customHeight="1" thickBot="1">
      <c r="A14" s="105" t="s">
        <v>112</v>
      </c>
      <c r="B14" s="87">
        <v>823206</v>
      </c>
      <c r="C14" s="87">
        <v>0</v>
      </c>
      <c r="D14" s="87">
        <v>11299</v>
      </c>
      <c r="E14" s="88">
        <f t="shared" si="0"/>
        <v>834505</v>
      </c>
      <c r="F14" s="194" t="s">
        <v>88</v>
      </c>
    </row>
    <row r="15" spans="1:9" s="86" customFormat="1" ht="18.75" customHeight="1" thickBot="1">
      <c r="A15" s="104" t="s">
        <v>113</v>
      </c>
      <c r="B15" s="84">
        <v>50528</v>
      </c>
      <c r="C15" s="84">
        <v>0</v>
      </c>
      <c r="D15" s="84">
        <v>902</v>
      </c>
      <c r="E15" s="85">
        <f t="shared" si="0"/>
        <v>51430</v>
      </c>
      <c r="F15" s="270" t="s">
        <v>333</v>
      </c>
    </row>
    <row r="16" spans="1:9" s="86" customFormat="1" ht="18.75" customHeight="1" thickBot="1">
      <c r="A16" s="105" t="s">
        <v>114</v>
      </c>
      <c r="B16" s="87">
        <v>238118</v>
      </c>
      <c r="C16" s="87">
        <v>0</v>
      </c>
      <c r="D16" s="87">
        <v>29322</v>
      </c>
      <c r="E16" s="88">
        <f t="shared" si="0"/>
        <v>267440</v>
      </c>
      <c r="F16" s="194" t="s">
        <v>89</v>
      </c>
    </row>
    <row r="17" spans="1:6" s="86" customFormat="1" ht="18.75" customHeight="1" thickBot="1">
      <c r="A17" s="104" t="s">
        <v>115</v>
      </c>
      <c r="B17" s="84">
        <v>77837</v>
      </c>
      <c r="C17" s="84">
        <v>0</v>
      </c>
      <c r="D17" s="84">
        <v>1778</v>
      </c>
      <c r="E17" s="85">
        <f t="shared" si="0"/>
        <v>79615</v>
      </c>
      <c r="F17" s="270" t="s">
        <v>250</v>
      </c>
    </row>
    <row r="18" spans="1:6" s="86" customFormat="1" ht="38.1" customHeight="1" thickBot="1">
      <c r="A18" s="105" t="s">
        <v>116</v>
      </c>
      <c r="B18" s="87">
        <v>8972</v>
      </c>
      <c r="C18" s="87">
        <v>0</v>
      </c>
      <c r="D18" s="87">
        <v>2428</v>
      </c>
      <c r="E18" s="88">
        <f>SUM(B18:D18)</f>
        <v>11400</v>
      </c>
      <c r="F18" s="194" t="s">
        <v>251</v>
      </c>
    </row>
    <row r="19" spans="1:6" s="86" customFormat="1" ht="18.75" customHeight="1" thickBot="1">
      <c r="A19" s="104" t="s">
        <v>117</v>
      </c>
      <c r="B19" s="84">
        <v>23079</v>
      </c>
      <c r="C19" s="84">
        <v>0</v>
      </c>
      <c r="D19" s="84">
        <v>2065</v>
      </c>
      <c r="E19" s="85">
        <f t="shared" si="0"/>
        <v>25144</v>
      </c>
      <c r="F19" s="270" t="s">
        <v>252</v>
      </c>
    </row>
    <row r="20" spans="1:6" s="86" customFormat="1" ht="18.75" customHeight="1" thickBot="1">
      <c r="A20" s="105" t="s">
        <v>118</v>
      </c>
      <c r="B20" s="87">
        <v>24634</v>
      </c>
      <c r="C20" s="87">
        <v>0</v>
      </c>
      <c r="D20" s="87">
        <v>325</v>
      </c>
      <c r="E20" s="88">
        <f t="shared" si="0"/>
        <v>24959</v>
      </c>
      <c r="F20" s="194" t="s">
        <v>253</v>
      </c>
    </row>
    <row r="21" spans="1:6" s="86" customFormat="1" ht="18.75" customHeight="1">
      <c r="A21" s="106" t="s">
        <v>119</v>
      </c>
      <c r="B21" s="89">
        <v>4536</v>
      </c>
      <c r="C21" s="89">
        <v>0</v>
      </c>
      <c r="D21" s="89">
        <v>0</v>
      </c>
      <c r="E21" s="90">
        <f t="shared" si="0"/>
        <v>4536</v>
      </c>
      <c r="F21" s="271" t="s">
        <v>90</v>
      </c>
    </row>
    <row r="22" spans="1:6" s="86" customFormat="1" ht="22.5" customHeight="1">
      <c r="A22" s="107" t="s">
        <v>13</v>
      </c>
      <c r="B22" s="91">
        <f>SUM(B11:B21)</f>
        <v>1588025</v>
      </c>
      <c r="C22" s="91">
        <f>SUM(C11:C21)</f>
        <v>0</v>
      </c>
      <c r="D22" s="91">
        <f>SUM(D11:D21)</f>
        <v>48292</v>
      </c>
      <c r="E22" s="91">
        <f>SUM(E11:E21)</f>
        <v>1636317</v>
      </c>
      <c r="F22" s="272" t="s">
        <v>14</v>
      </c>
    </row>
    <row r="23" spans="1:6" ht="24.95" customHeight="1">
      <c r="A23" s="109"/>
      <c r="B23" s="109"/>
      <c r="C23" s="109"/>
      <c r="D23" s="109"/>
      <c r="E23" s="109"/>
      <c r="F23" s="109"/>
    </row>
    <row r="24" spans="1:6" ht="24.95" customHeight="1">
      <c r="A24" s="109"/>
      <c r="B24" s="109"/>
      <c r="C24" s="109"/>
      <c r="D24" s="109"/>
      <c r="E24" s="109"/>
      <c r="F24" s="109"/>
    </row>
    <row r="25" spans="1:6" ht="24.95" customHeight="1">
      <c r="A25" s="109"/>
      <c r="B25" s="109"/>
      <c r="C25" s="109"/>
      <c r="D25" s="109"/>
      <c r="E25" s="109"/>
      <c r="F25" s="109"/>
    </row>
    <row r="26" spans="1:6" ht="24.95" customHeight="1">
      <c r="A26" s="109"/>
      <c r="B26" s="109"/>
      <c r="C26" s="109"/>
      <c r="D26" s="109"/>
      <c r="E26" s="109"/>
      <c r="F26" s="109"/>
    </row>
    <row r="27" spans="1:6" ht="24.95" customHeight="1">
      <c r="A27" s="109"/>
      <c r="B27" s="109"/>
      <c r="C27" s="109"/>
      <c r="D27" s="109"/>
      <c r="E27" s="109"/>
      <c r="F27" s="109"/>
    </row>
    <row r="28" spans="1:6" ht="24.95" customHeight="1">
      <c r="A28" s="109"/>
      <c r="B28" s="109"/>
      <c r="C28" s="109"/>
      <c r="D28" s="109"/>
      <c r="E28" s="109"/>
      <c r="F28" s="109"/>
    </row>
    <row r="29" spans="1:6" ht="24.95" customHeight="1">
      <c r="A29" s="109"/>
      <c r="B29" s="109"/>
      <c r="C29" s="109"/>
      <c r="D29" s="109"/>
      <c r="E29" s="109"/>
      <c r="F29" s="109"/>
    </row>
    <row r="30" spans="1:6" ht="24.95" customHeight="1">
      <c r="A30" s="109"/>
      <c r="B30" s="109"/>
      <c r="C30" s="109"/>
      <c r="D30" s="109"/>
      <c r="E30" s="109"/>
      <c r="F30" s="109"/>
    </row>
    <row r="31" spans="1:6" ht="24.95" customHeight="1">
      <c r="A31" s="109"/>
      <c r="B31" s="109"/>
      <c r="C31" s="109"/>
      <c r="D31" s="109"/>
      <c r="E31" s="109"/>
      <c r="F31" s="109"/>
    </row>
    <row r="32" spans="1:6" ht="24.95" customHeight="1">
      <c r="A32" s="109"/>
      <c r="B32" s="109"/>
      <c r="C32" s="109"/>
      <c r="D32" s="109"/>
      <c r="E32" s="109"/>
      <c r="F32" s="109"/>
    </row>
    <row r="33" spans="1:11" ht="24.95" customHeight="1">
      <c r="A33" s="109"/>
      <c r="B33" s="109"/>
      <c r="C33" s="109"/>
      <c r="D33" s="109"/>
      <c r="E33" s="109"/>
      <c r="F33" s="109"/>
    </row>
    <row r="34" spans="1:11" ht="24.95" customHeight="1">
      <c r="A34" s="109"/>
      <c r="B34" s="109"/>
      <c r="C34" s="109"/>
      <c r="D34" s="109"/>
      <c r="E34" s="109"/>
      <c r="F34" s="109"/>
      <c r="K34" s="108"/>
    </row>
    <row r="35" spans="1:11" ht="24.95" customHeight="1">
      <c r="A35" s="109"/>
      <c r="B35" s="109"/>
      <c r="C35" s="109"/>
      <c r="D35" s="109"/>
      <c r="E35" s="109"/>
      <c r="F35" s="109"/>
      <c r="K35" s="108"/>
    </row>
    <row r="36" spans="1:11" ht="24.95" customHeight="1">
      <c r="A36" s="109"/>
      <c r="B36" s="109"/>
      <c r="C36" s="109"/>
      <c r="D36" s="109"/>
      <c r="E36" s="109"/>
      <c r="F36" s="109"/>
      <c r="K36" s="108"/>
    </row>
    <row r="37" spans="1:11" ht="24.95" customHeight="1">
      <c r="A37" s="109"/>
      <c r="B37" s="109"/>
      <c r="C37" s="109"/>
      <c r="D37" s="109"/>
      <c r="E37" s="109"/>
      <c r="F37" s="109"/>
      <c r="K37" s="108"/>
    </row>
    <row r="38" spans="1:11" ht="34.5" customHeight="1">
      <c r="A38" s="109"/>
      <c r="B38" s="109"/>
      <c r="C38" s="109"/>
      <c r="D38" s="109"/>
      <c r="E38" s="109"/>
      <c r="F38" s="109"/>
      <c r="K38" s="108"/>
    </row>
    <row r="39" spans="1:11" ht="24.95" customHeight="1">
      <c r="K39" s="108"/>
    </row>
    <row r="40" spans="1:11" ht="24.95" customHeight="1">
      <c r="K40" s="108"/>
    </row>
    <row r="41" spans="1:11" ht="24.95" customHeight="1">
      <c r="K41" s="108"/>
    </row>
    <row r="42" spans="1:11" ht="24.95" customHeight="1">
      <c r="K42" s="108"/>
    </row>
    <row r="43" spans="1:11" ht="24.95" customHeight="1">
      <c r="K43" s="108"/>
    </row>
    <row r="44" spans="1:11" ht="24.95" customHeight="1">
      <c r="K44" s="108"/>
    </row>
    <row r="50" spans="1:3" ht="24.95" customHeight="1">
      <c r="A50" s="92" t="s">
        <v>323</v>
      </c>
      <c r="B50" s="108">
        <f>E11</f>
        <v>126614</v>
      </c>
    </row>
    <row r="51" spans="1:3" ht="24.95" customHeight="1">
      <c r="A51" s="92" t="s">
        <v>128</v>
      </c>
      <c r="B51" s="108">
        <f>E12</f>
        <v>46484</v>
      </c>
      <c r="C51" s="206"/>
    </row>
    <row r="52" spans="1:3" ht="24.95" customHeight="1">
      <c r="A52" s="92" t="s">
        <v>129</v>
      </c>
      <c r="B52" s="108">
        <f t="shared" ref="B52:B60" si="1">E13</f>
        <v>164190</v>
      </c>
      <c r="C52" s="206"/>
    </row>
    <row r="53" spans="1:3" ht="24.95" customHeight="1">
      <c r="A53" s="92" t="s">
        <v>130</v>
      </c>
      <c r="B53" s="108">
        <f t="shared" si="1"/>
        <v>834505</v>
      </c>
      <c r="C53" s="206"/>
    </row>
    <row r="54" spans="1:3" ht="24.95" customHeight="1">
      <c r="A54" s="92" t="s">
        <v>131</v>
      </c>
      <c r="B54" s="108">
        <f t="shared" si="1"/>
        <v>51430</v>
      </c>
    </row>
    <row r="55" spans="1:3" ht="24.95" customHeight="1">
      <c r="A55" s="92" t="s">
        <v>132</v>
      </c>
      <c r="B55" s="108">
        <f t="shared" si="1"/>
        <v>267440</v>
      </c>
      <c r="C55" s="206"/>
    </row>
    <row r="56" spans="1:3" ht="24.95" customHeight="1">
      <c r="A56" s="92" t="s">
        <v>269</v>
      </c>
      <c r="B56" s="108">
        <f t="shared" si="1"/>
        <v>79615</v>
      </c>
    </row>
    <row r="57" spans="1:3" ht="24.95" customHeight="1">
      <c r="A57" s="92" t="s">
        <v>270</v>
      </c>
      <c r="B57" s="108">
        <f t="shared" si="1"/>
        <v>11400</v>
      </c>
    </row>
    <row r="58" spans="1:3" ht="24.95" customHeight="1">
      <c r="A58" s="92" t="s">
        <v>271</v>
      </c>
      <c r="B58" s="108">
        <f t="shared" si="1"/>
        <v>25144</v>
      </c>
    </row>
    <row r="59" spans="1:3" ht="24.95" customHeight="1">
      <c r="A59" s="92" t="s">
        <v>272</v>
      </c>
      <c r="B59" s="108">
        <f t="shared" si="1"/>
        <v>24959</v>
      </c>
    </row>
    <row r="60" spans="1:3" ht="24.95" customHeight="1">
      <c r="A60" s="92" t="s">
        <v>268</v>
      </c>
      <c r="B60" s="108">
        <f t="shared" si="1"/>
        <v>4536</v>
      </c>
    </row>
    <row r="61" spans="1:3" ht="24.95" customHeight="1">
      <c r="B61" s="387">
        <f>SUM(B50:B60)</f>
        <v>1636317</v>
      </c>
    </row>
  </sheetData>
  <sortState ref="J34:K44">
    <sortCondition ref="K34"/>
  </sortState>
  <mergeCells count="8">
    <mergeCell ref="A3:F3"/>
    <mergeCell ref="A4:F4"/>
    <mergeCell ref="A5:F5"/>
    <mergeCell ref="A6:F6"/>
    <mergeCell ref="A8:A10"/>
    <mergeCell ref="B8:D8"/>
    <mergeCell ref="E8:E10"/>
    <mergeCell ref="F8:F10"/>
  </mergeCells>
  <printOptions horizontalCentered="1"/>
  <pageMargins left="0" right="0" top="0.47244094488188981" bottom="0" header="0" footer="0"/>
  <pageSetup paperSize="11" scale="85" orientation="landscape" r:id="rId1"/>
  <headerFooter alignWithMargins="0"/>
  <rowBreaks count="1" manualBreakCount="1">
    <brk id="22"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Population Statistics - The fourth Quarter -2018</EnglishTitle>
    <PublishingRollupImage xmlns="http://schemas.microsoft.com/sharepoint/v3" xsi:nil="true"/>
    <TaxCatchAll xmlns="b1657202-86a7-46c3-ba71-02bb0da5a392"/>
    <DocType xmlns="b1657202-86a7-46c3-ba71-02bb0da5a392">
      <Value>Publication</Value>
    </DocType>
    <DocumentDescription xmlns="b1657202-86a7-46c3-ba71-02bb0da5a392">النشرة الفصلية -&amp;nbsp; للاحصاءات السكانية - الربع الرابع&amp;nbsp; 2018
</DocumentDescription>
    <TaxKeywordTaxHTField xmlns="b1657202-86a7-46c3-ba71-02bb0da5a392">
      <Terms xmlns="http://schemas.microsoft.com/office/infopath/2007/PartnerControls"/>
    </TaxKeywordTaxHTField>
    <Year xmlns="b1657202-86a7-46c3-ba71-02bb0da5a392">2018</Year>
    <PublishingStartDate xmlns="http://schemas.microsoft.com/sharepoint/v3">2019-02-09T21:00:00+00:00</PublishingStartDate>
    <Visible xmlns="b1657202-86a7-46c3-ba71-02bb0da5a392">true</Visible>
    <ArabicTitle xmlns="b1657202-86a7-46c3-ba71-02bb0da5a392">النشرة الفصلية -  للاحصاءات السكانية - الربع الرابع  2018
</ArabicTitle>
    <DocumentDescription0 xmlns="423524d6-f9d7-4b47-aadf-7b8f6888b7b0">Population Statistics - The fourth Quarter -2018</DocumentDescription0>
    <DocPeriodicity xmlns="423524d6-f9d7-4b47-aadf-7b8f6888b7b0">Quarterly</DocPeriodicity>
  </documentManagement>
</p:properties>
</file>

<file path=customXml/itemProps1.xml><?xml version="1.0" encoding="utf-8"?>
<ds:datastoreItem xmlns:ds="http://schemas.openxmlformats.org/officeDocument/2006/customXml" ds:itemID="{42674939-1216-4DEE-8B51-A9B1AF7C4EBF}"/>
</file>

<file path=customXml/itemProps2.xml><?xml version="1.0" encoding="utf-8"?>
<ds:datastoreItem xmlns:ds="http://schemas.openxmlformats.org/officeDocument/2006/customXml" ds:itemID="{23B2EEC7-BCAF-4E57-970F-DE4F505B532A}"/>
</file>

<file path=customXml/itemProps3.xml><?xml version="1.0" encoding="utf-8"?>
<ds:datastoreItem xmlns:ds="http://schemas.openxmlformats.org/officeDocument/2006/customXml" ds:itemID="{644CC9C3-96E5-4764-AEAD-651F3BAC3D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54</vt:i4>
      </vt:variant>
    </vt:vector>
  </HeadingPairs>
  <TitlesOfParts>
    <vt:vector size="89" baseType="lpstr">
      <vt:lpstr>غلاف</vt:lpstr>
      <vt:lpstr>تقديم </vt:lpstr>
      <vt:lpstr>نبذة </vt:lpstr>
      <vt:lpstr>المحتويات</vt:lpstr>
      <vt:lpstr>المحتويات 2</vt:lpstr>
      <vt:lpstr>السكان</vt:lpstr>
      <vt:lpstr>1</vt:lpstr>
      <vt:lpstr>2</vt:lpstr>
      <vt:lpstr>3</vt:lpstr>
      <vt:lpstr>الزواج والطلاق</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المواليد والوفيات</vt:lpstr>
      <vt:lpstr>20</vt:lpstr>
      <vt:lpstr>21</vt:lpstr>
      <vt:lpstr>22</vt:lpstr>
      <vt:lpstr>23</vt:lpstr>
      <vt:lpstr>24</vt:lpstr>
      <vt:lpstr>25</vt:lpstr>
      <vt:lpstr>26</vt:lpstr>
      <vt:lpstr>27</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'3'!Print_Area</vt:lpstr>
      <vt:lpstr>'4'!Print_Area</vt:lpstr>
      <vt:lpstr>'5'!Print_Area</vt:lpstr>
      <vt:lpstr>'6'!Print_Area</vt:lpstr>
      <vt:lpstr>'7'!Print_Area</vt:lpstr>
      <vt:lpstr>'8'!Print_Area</vt:lpstr>
      <vt:lpstr>'9'!Print_Area</vt:lpstr>
      <vt:lpstr>'الزواج والطلاق'!Print_Area</vt:lpstr>
      <vt:lpstr>السكان!Print_Area</vt:lpstr>
      <vt:lpstr>المحتويات!Print_Area</vt:lpstr>
      <vt:lpstr>'المحتويات 2'!Print_Area</vt:lpstr>
      <vt:lpstr>'المواليد والوفيات'!Print_Area</vt:lpstr>
      <vt:lpstr>'تقديم '!Print_Area</vt:lpstr>
      <vt:lpstr>غلاف!Print_Area</vt:lpstr>
      <vt:lpstr>'نبذة '!Print_Area</vt:lpstr>
      <vt:lpstr>'1'!Print_Titles</vt:lpstr>
      <vt:lpstr>'11'!Print_Titles</vt:lpstr>
      <vt:lpstr>'13'!Print_Titles</vt:lpstr>
      <vt:lpstr>'14'!Print_Titles</vt:lpstr>
      <vt:lpstr>'15'!Print_Titles</vt:lpstr>
      <vt:lpstr>'16'!Print_Titles</vt:lpstr>
      <vt:lpstr>'17'!Print_Titles</vt:lpstr>
      <vt:lpstr>'19'!Print_Titles</vt:lpstr>
      <vt:lpstr>'2'!Print_Titles</vt:lpstr>
      <vt:lpstr>'20'!Print_Titles</vt:lpstr>
      <vt:lpstr>'21'!Print_Titles</vt:lpstr>
      <vt:lpstr>'22'!Print_Titles</vt:lpstr>
      <vt:lpstr>'23'!Print_Titles</vt:lpstr>
      <vt:lpstr>'24'!Print_Titles</vt:lpstr>
      <vt:lpstr>'3'!Print_Titles</vt:lpstr>
      <vt:lpstr>'8'!Print_Titles</vt:lpstr>
      <vt:lpstr>'9'!Print_Titles</vt:lpstr>
      <vt:lpstr>المحتويات!Print_Titles</vt:lpstr>
      <vt:lpstr>'المحتويات 2'!Print_Titles</vt:lpstr>
    </vt:vector>
  </TitlesOfParts>
  <Company>GSDP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Population Statistics - The fourth Quarter -2018</dc:title>
  <dc:creator>Administrator</dc:creator>
  <cp:keywords/>
  <cp:lastModifiedBy>Amjad Ahmed Abdelwahab</cp:lastModifiedBy>
  <cp:lastPrinted>2019-02-07T09:38:51Z</cp:lastPrinted>
  <dcterms:created xsi:type="dcterms:W3CDTF">2016-04-25T08:21:46Z</dcterms:created>
  <dcterms:modified xsi:type="dcterms:W3CDTF">2019-02-10T04:48:56Z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Population Statistics - The fourth Quarter -2018</vt:lpwstr>
  </property>
</Properties>
</file>